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1\122021\"/>
    </mc:Choice>
  </mc:AlternateContent>
  <xr:revisionPtr revIDLastSave="0" documentId="13_ncr:1_{D0CE76AC-5D4E-4FE6-A067-5481F98AF8A5}" xr6:coauthVersionLast="36" xr6:coauthVersionMax="36" xr10:uidLastSave="{00000000-0000-0000-0000-000000000000}"/>
  <bookViews>
    <workbookView xWindow="0" yWindow="0" windowWidth="20490" windowHeight="7545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>Sheet1!$C$4:$BE$32</definedName>
  </definedNames>
  <calcPr calcId="191029"/>
</workbook>
</file>

<file path=xl/calcChain.xml><?xml version="1.0" encoding="utf-8"?>
<calcChain xmlns="http://schemas.openxmlformats.org/spreadsheetml/2006/main">
  <c r="D11" i="1" l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0" i="1"/>
  <c r="AZ9" i="1"/>
  <c r="AZ8" i="1"/>
  <c r="AZ11" i="1" l="1"/>
  <c r="E27" i="1"/>
  <c r="E11" i="1" l="1"/>
  <c r="F11" i="1" l="1"/>
  <c r="G20" i="1" l="1"/>
  <c r="G11" i="1" l="1"/>
  <c r="H11" i="1" l="1"/>
  <c r="J27" i="1" l="1"/>
  <c r="K27" i="1"/>
  <c r="I27" i="1" l="1"/>
  <c r="I11" i="1" l="1"/>
  <c r="J11" i="1" l="1"/>
  <c r="K11" i="1" l="1"/>
  <c r="L27" i="1" l="1"/>
  <c r="L11" i="1" l="1"/>
  <c r="M27" i="1" l="1"/>
  <c r="N27" i="1"/>
  <c r="M11" i="1" l="1"/>
  <c r="N11" i="1" l="1"/>
  <c r="O27" i="1" l="1"/>
  <c r="P27" i="1"/>
  <c r="O20" i="1" l="1"/>
  <c r="O11" i="1" l="1"/>
  <c r="Q27" i="1" l="1"/>
  <c r="P11" i="1" l="1"/>
  <c r="Q20" i="1" l="1"/>
  <c r="Q11" i="1" l="1"/>
  <c r="R27" i="1" l="1"/>
  <c r="S27" i="1"/>
  <c r="T27" i="1"/>
  <c r="R11" i="1" l="1"/>
  <c r="S11" i="1" l="1"/>
  <c r="T11" i="1"/>
  <c r="U27" i="1" l="1"/>
  <c r="V27" i="1"/>
  <c r="AA27" i="1"/>
  <c r="Z27" i="1"/>
  <c r="X27" i="1"/>
  <c r="Y27" i="1"/>
  <c r="U11" i="1" l="1"/>
  <c r="V11" i="1" l="1"/>
  <c r="W27" i="1"/>
  <c r="W11" i="1"/>
  <c r="Y11" i="1"/>
  <c r="Z11" i="1"/>
  <c r="AA11" i="1"/>
  <c r="AB11" i="1"/>
  <c r="AD11" i="1"/>
  <c r="AC11" i="1"/>
  <c r="AE11" i="1"/>
  <c r="AF11" i="1"/>
  <c r="AG27" i="1"/>
  <c r="AH27" i="1"/>
  <c r="AG11" i="1"/>
  <c r="AI27" i="1"/>
  <c r="AH11" i="1"/>
  <c r="AI20" i="1"/>
  <c r="AI19" i="1"/>
  <c r="AI11" i="1"/>
  <c r="AJ26" i="1"/>
  <c r="AJ25" i="1"/>
  <c r="AJ20" i="1"/>
  <c r="AJ19" i="1"/>
  <c r="AJ29" i="1"/>
  <c r="AJ13" i="1"/>
  <c r="AJ12" i="1"/>
  <c r="AJ10" i="1"/>
  <c r="AJ11" i="1" s="1"/>
  <c r="AJ9" i="1"/>
  <c r="AK11" i="1"/>
  <c r="AL11" i="1"/>
  <c r="AM11" i="1"/>
  <c r="AN11" i="1"/>
  <c r="AO30" i="1"/>
  <c r="AO31" i="1"/>
  <c r="AO20" i="1"/>
  <c r="AO19" i="1"/>
  <c r="AO26" i="1"/>
  <c r="AO25" i="1"/>
  <c r="AO11" i="1"/>
  <c r="AP11" i="1"/>
  <c r="AQ30" i="1"/>
  <c r="AQ11" i="1"/>
  <c r="AR11" i="1"/>
  <c r="AS11" i="1"/>
  <c r="AT11" i="1"/>
  <c r="AU20" i="1"/>
  <c r="AV11" i="1"/>
  <c r="AU11" i="1"/>
  <c r="AW11" i="1"/>
  <c r="AX11" i="1"/>
  <c r="AY11" i="1"/>
  <c r="AX20" i="1"/>
  <c r="AY26" i="1"/>
  <c r="AY25" i="1"/>
  <c r="AY31" i="1"/>
  <c r="AY30" i="1"/>
  <c r="AO27" i="1" l="1"/>
  <c r="AJ27" i="1"/>
</calcChain>
</file>

<file path=xl/sharedStrings.xml><?xml version="1.0" encoding="utf-8"?>
<sst xmlns="http://schemas.openxmlformats.org/spreadsheetml/2006/main" count="168" uniqueCount="82">
  <si>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</si>
  <si>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</si>
  <si>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</si>
  <si>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</si>
  <si>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</si>
  <si>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</si>
  <si>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</si>
  <si>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</si>
  <si>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</si>
  <si>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</si>
  <si>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</si>
  <si>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</si>
  <si>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</si>
  <si>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</si>
  <si>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</si>
  <si>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</si>
  <si>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</si>
  <si>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</si>
  <si>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</si>
  <si>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</si>
  <si>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</si>
  <si>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</si>
  <si>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</si>
  <si>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</si>
  <si>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</si>
  <si>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</si>
  <si>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</si>
  <si>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</si>
  <si>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</si>
  <si>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</si>
  <si>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</si>
  <si>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</si>
  <si>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</si>
  <si>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</si>
  <si>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</si>
  <si>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</si>
  <si>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</si>
  <si>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</si>
  <si>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</si>
  <si>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</si>
  <si>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</si>
  <si>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</si>
  <si>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</si>
  <si>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</si>
  <si>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</si>
  <si>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</si>
  <si>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</si>
  <si>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</si>
  <si>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</si>
  <si>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</si>
  <si>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</si>
  <si>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</si>
  <si>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</si>
  <si>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</si>
  <si>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</si>
  <si>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</si>
  <si>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</si>
  <si>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</si>
  <si>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</si>
  <si>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</si>
  <si>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</si>
  <si>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</si>
  <si>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</si>
  <si>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</si>
  <si>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</si>
  <si>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</si>
  <si>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</si>
  <si>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</si>
  <si>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</si>
  <si>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</si>
  <si>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</si>
  <si>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</si>
  <si>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</si>
  <si>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N.A</t>
  </si>
  <si>
    <t xml:space="preserve">* Source : Jordan Securities Commission </t>
  </si>
  <si>
    <t>Primary Issues of Bonds (JD million)*</t>
  </si>
  <si>
    <t>Primary Issues of Shares (JD million)*</t>
  </si>
  <si>
    <t>Primary Issues of Islamic Sukuk (JD million)*</t>
  </si>
  <si>
    <t>* المصدر: هيئة الأوراق المالية</t>
  </si>
  <si>
    <t>الاصدارات الأولية من الصكوك الإسلامية (مليون دينار)*</t>
  </si>
  <si>
    <t>الاصدارات الأولية من السندات (مليون دينار)*</t>
  </si>
  <si>
    <t>الاصدارات الأولية من الأسهم (مليون دينار)*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</si>
</sst>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0" fontId="5" fillId="4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67" fontId="5" fillId="3" borderId="1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I1465"/>
  <sheetViews>
    <sheetView tabSelected="1" zoomScale="70" zoomScaleNormal="70" workbookViewId="0">
      <selection activeCell="AZ30" sqref="AZ30"/>
    </sheetView>
  </sheetViews>
  <sheetFormatPr defaultColWidth="9.140625" defaultRowHeight="23.25" x14ac:dyDescent="0.5"/>
  <cols>
    <col min="1" max="1" width="17" style="2" customWidth="1"/>
    <col min="2" max="2" width="10.5703125" style="2" hidden="1" customWidth="1"/>
    <col min="3" max="3" width="73.7109375" style="83" customWidth="1"/>
    <col min="4" max="4" width="23.7109375" style="83" customWidth="1"/>
    <col min="5" max="8" width="21.5703125" style="83" customWidth="1"/>
    <col min="9" max="10" width="21.28515625" style="83" hidden="1" customWidth="1"/>
    <col min="11" max="11" width="25.7109375" style="83" hidden="1" customWidth="1"/>
    <col min="12" max="14" width="23.7109375" style="83" hidden="1" customWidth="1"/>
    <col min="15" max="15" width="23.28515625" style="83" hidden="1" customWidth="1"/>
    <col min="16" max="16" width="23.140625" style="83" hidden="1" customWidth="1"/>
    <col min="17" max="18" width="21.28515625" style="83" hidden="1" customWidth="1"/>
    <col min="19" max="27" width="20.7109375" style="83" hidden="1" customWidth="1"/>
    <col min="28" max="28" width="28.85546875" style="83" hidden="1" customWidth="1"/>
    <col min="29" max="30" width="27.28515625" style="83" hidden="1" customWidth="1"/>
    <col min="31" max="36" width="26.85546875" style="83" hidden="1" customWidth="1"/>
    <col min="37" max="37" width="27.28515625" style="83" hidden="1" customWidth="1"/>
    <col min="38" max="39" width="27.140625" style="83" hidden="1" customWidth="1"/>
    <col min="40" max="40" width="28.42578125" style="83" hidden="1" customWidth="1"/>
    <col min="41" max="41" width="26.7109375" style="83" hidden="1" customWidth="1"/>
    <col min="42" max="42" width="25.5703125" style="83" hidden="1" customWidth="1"/>
    <col min="43" max="44" width="23.140625" style="83" hidden="1" customWidth="1"/>
    <col min="45" max="45" width="19.140625" style="83" hidden="1" customWidth="1"/>
    <col min="46" max="46" width="19.5703125" style="83" hidden="1" customWidth="1"/>
    <col min="47" max="47" width="19.42578125" style="83" hidden="1" customWidth="1"/>
    <col min="48" max="48" width="19.85546875" style="83" hidden="1" customWidth="1"/>
    <col min="49" max="49" width="19.7109375" style="83" hidden="1" customWidth="1"/>
    <col min="50" max="50" width="17.5703125" style="83" hidden="1" customWidth="1"/>
    <col min="51" max="51" width="17.28515625" style="83" hidden="1" customWidth="1"/>
    <col min="52" max="54" width="17.28515625" style="83" customWidth="1"/>
    <col min="55" max="55" width="15.5703125" style="83" customWidth="1"/>
    <col min="56" max="56" width="15.42578125" style="83" customWidth="1"/>
    <col min="57" max="57" width="15" style="83" customWidth="1"/>
    <col min="58" max="58" width="63.28515625" style="2" bestFit="1" customWidth="1"/>
    <col min="59" max="59" width="10" style="2" bestFit="1" customWidth="1"/>
    <col min="60" max="60" width="20.140625" style="2" bestFit="1" customWidth="1"/>
    <col min="61" max="16384" width="9.140625" style="2"/>
  </cols>
  <sheetData>
    <row r="2" spans="1:60" ht="24" customHeight="1" x14ac:dyDescent="0.5">
      <c r="A2" s="1"/>
      <c r="C2" s="108" t="s">
        <v>69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</row>
    <row r="3" spans="1:60" ht="24.75" customHeight="1" x14ac:dyDescent="0.5">
      <c r="A3" s="3"/>
      <c r="B3" s="1"/>
      <c r="C3" s="108" t="s">
        <v>70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</row>
    <row r="4" spans="1:60" ht="26.25" customHeight="1" x14ac:dyDescent="0.5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6"/>
    </row>
    <row r="5" spans="1:60" ht="19.149999999999999" customHeight="1" x14ac:dyDescent="0.5">
      <c r="C5" s="7"/>
      <c r="D5" s="112">
        <v>2021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>
        <v>2020</v>
      </c>
      <c r="Q5" s="114"/>
      <c r="R5" s="114"/>
      <c r="S5" s="114"/>
      <c r="T5" s="97"/>
      <c r="U5" s="97"/>
      <c r="V5" s="97"/>
      <c r="W5" s="97"/>
      <c r="X5" s="97"/>
      <c r="Y5" s="97"/>
      <c r="Z5" s="97"/>
      <c r="AA5" s="8"/>
      <c r="AB5" s="113">
        <v>2019</v>
      </c>
      <c r="AC5" s="114"/>
      <c r="AD5" s="114"/>
      <c r="AE5" s="114"/>
      <c r="AF5" s="114"/>
      <c r="AG5" s="114"/>
      <c r="AH5" s="115"/>
      <c r="AI5" s="8"/>
      <c r="AJ5" s="9"/>
      <c r="AK5" s="10"/>
      <c r="AL5" s="11"/>
      <c r="AM5" s="12"/>
      <c r="AN5" s="112">
        <v>2018</v>
      </c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98"/>
      <c r="BA5" s="101"/>
      <c r="BB5" s="13"/>
      <c r="BC5" s="14"/>
      <c r="BD5" s="109">
        <v>2017</v>
      </c>
      <c r="BE5" s="109">
        <v>2016</v>
      </c>
      <c r="BF5" s="16"/>
    </row>
    <row r="6" spans="1:60" s="1" customFormat="1" ht="20.45" customHeight="1" x14ac:dyDescent="0.2">
      <c r="C6" s="17"/>
      <c r="D6" s="18" t="s">
        <v>57</v>
      </c>
      <c r="E6" s="18" t="s">
        <v>55</v>
      </c>
      <c r="F6" s="18" t="s">
        <v>54</v>
      </c>
      <c r="G6" s="18" t="s">
        <v>52</v>
      </c>
      <c r="H6" s="18" t="s">
        <v>49</v>
      </c>
      <c r="I6" s="18" t="s">
        <v>47</v>
      </c>
      <c r="J6" s="18" t="s">
        <v>45</v>
      </c>
      <c r="K6" s="18" t="s">
        <v>43</v>
      </c>
      <c r="L6" s="18" t="s">
        <v>41</v>
      </c>
      <c r="M6" s="18" t="s">
        <v>40</v>
      </c>
      <c r="N6" s="18" t="s">
        <v>38</v>
      </c>
      <c r="O6" s="18" t="s">
        <v>64</v>
      </c>
      <c r="P6" s="92" t="s">
        <v>57</v>
      </c>
      <c r="Q6" s="92" t="s">
        <v>55</v>
      </c>
      <c r="R6" s="92" t="s">
        <v>54</v>
      </c>
      <c r="S6" s="91" t="s">
        <v>52</v>
      </c>
      <c r="T6" s="92" t="s">
        <v>49</v>
      </c>
      <c r="U6" s="10" t="s">
        <v>47</v>
      </c>
      <c r="V6" s="10" t="s">
        <v>45</v>
      </c>
      <c r="W6" s="10" t="s">
        <v>43</v>
      </c>
      <c r="X6" s="10" t="s">
        <v>41</v>
      </c>
      <c r="Y6" s="10" t="s">
        <v>40</v>
      </c>
      <c r="Z6" s="10" t="s">
        <v>38</v>
      </c>
      <c r="AA6" s="15" t="s">
        <v>64</v>
      </c>
      <c r="AB6" s="18" t="s">
        <v>57</v>
      </c>
      <c r="AC6" s="19" t="s">
        <v>55</v>
      </c>
      <c r="AD6" s="18" t="s">
        <v>62</v>
      </c>
      <c r="AE6" s="18" t="s">
        <v>52</v>
      </c>
      <c r="AF6" s="18" t="s">
        <v>49</v>
      </c>
      <c r="AG6" s="18" t="s">
        <v>47</v>
      </c>
      <c r="AH6" s="18" t="s">
        <v>45</v>
      </c>
      <c r="AI6" s="18" t="s">
        <v>61</v>
      </c>
      <c r="AJ6" s="18" t="s">
        <v>41</v>
      </c>
      <c r="AK6" s="18" t="s">
        <v>40</v>
      </c>
      <c r="AL6" s="18" t="s">
        <v>38</v>
      </c>
      <c r="AM6" s="18" t="s">
        <v>36</v>
      </c>
      <c r="AN6" s="10" t="s">
        <v>57</v>
      </c>
      <c r="AO6" s="10" t="s">
        <v>55</v>
      </c>
      <c r="AP6" s="10" t="s">
        <v>54</v>
      </c>
      <c r="AQ6" s="10" t="s">
        <v>52</v>
      </c>
      <c r="AR6" s="10" t="s">
        <v>49</v>
      </c>
      <c r="AS6" s="10" t="s">
        <v>47</v>
      </c>
      <c r="AT6" s="10" t="s">
        <v>45</v>
      </c>
      <c r="AU6" s="10" t="s">
        <v>43</v>
      </c>
      <c r="AV6" s="10" t="s">
        <v>41</v>
      </c>
      <c r="AW6" s="10" t="s">
        <v>40</v>
      </c>
      <c r="AX6" s="10" t="s">
        <v>38</v>
      </c>
      <c r="AY6" s="13" t="s">
        <v>36</v>
      </c>
      <c r="AZ6" s="99">
        <v>2021</v>
      </c>
      <c r="BA6" s="102">
        <v>2020</v>
      </c>
      <c r="BB6" s="19">
        <v>2019</v>
      </c>
      <c r="BC6" s="19">
        <v>2018</v>
      </c>
      <c r="BD6" s="110"/>
      <c r="BE6" s="110"/>
      <c r="BF6" s="20"/>
      <c r="BH6" s="21"/>
    </row>
    <row r="7" spans="1:60" s="1" customFormat="1" ht="18.75" customHeight="1" x14ac:dyDescent="0.2">
      <c r="C7" s="22"/>
      <c r="D7" s="23" t="s">
        <v>58</v>
      </c>
      <c r="E7" s="23" t="s">
        <v>56</v>
      </c>
      <c r="F7" s="23" t="s">
        <v>53</v>
      </c>
      <c r="G7" s="23" t="s">
        <v>51</v>
      </c>
      <c r="H7" s="23" t="s">
        <v>50</v>
      </c>
      <c r="I7" s="23" t="s">
        <v>48</v>
      </c>
      <c r="J7" s="23" t="s">
        <v>46</v>
      </c>
      <c r="K7" s="23" t="s">
        <v>44</v>
      </c>
      <c r="L7" s="23" t="s">
        <v>42</v>
      </c>
      <c r="M7" s="23" t="s">
        <v>39</v>
      </c>
      <c r="N7" s="23" t="s">
        <v>37</v>
      </c>
      <c r="O7" s="23" t="s">
        <v>35</v>
      </c>
      <c r="P7" s="23" t="s">
        <v>58</v>
      </c>
      <c r="Q7" s="23" t="s">
        <v>56</v>
      </c>
      <c r="R7" s="23" t="s">
        <v>53</v>
      </c>
      <c r="S7" s="23" t="s">
        <v>51</v>
      </c>
      <c r="T7" s="23" t="s">
        <v>50</v>
      </c>
      <c r="U7" s="23" t="s">
        <v>48</v>
      </c>
      <c r="V7" s="23" t="s">
        <v>46</v>
      </c>
      <c r="W7" s="23" t="s">
        <v>44</v>
      </c>
      <c r="X7" s="23" t="s">
        <v>42</v>
      </c>
      <c r="Y7" s="23" t="s">
        <v>39</v>
      </c>
      <c r="Z7" s="23" t="s">
        <v>37</v>
      </c>
      <c r="AA7" s="23" t="s">
        <v>35</v>
      </c>
      <c r="AB7" s="23" t="s">
        <v>58</v>
      </c>
      <c r="AC7" s="24" t="s">
        <v>56</v>
      </c>
      <c r="AD7" s="23" t="s">
        <v>53</v>
      </c>
      <c r="AE7" s="23" t="s">
        <v>51</v>
      </c>
      <c r="AF7" s="23" t="s">
        <v>50</v>
      </c>
      <c r="AG7" s="23" t="s">
        <v>48</v>
      </c>
      <c r="AH7" s="23" t="s">
        <v>46</v>
      </c>
      <c r="AI7" s="23" t="s">
        <v>44</v>
      </c>
      <c r="AJ7" s="23" t="s">
        <v>42</v>
      </c>
      <c r="AK7" s="23" t="s">
        <v>39</v>
      </c>
      <c r="AL7" s="23" t="s">
        <v>37</v>
      </c>
      <c r="AM7" s="23" t="s">
        <v>35</v>
      </c>
      <c r="AN7" s="23" t="s">
        <v>58</v>
      </c>
      <c r="AO7" s="23" t="s">
        <v>56</v>
      </c>
      <c r="AP7" s="23" t="s">
        <v>53</v>
      </c>
      <c r="AQ7" s="23" t="s">
        <v>51</v>
      </c>
      <c r="AR7" s="23" t="s">
        <v>50</v>
      </c>
      <c r="AS7" s="23" t="s">
        <v>48</v>
      </c>
      <c r="AT7" s="23" t="s">
        <v>46</v>
      </c>
      <c r="AU7" s="23" t="s">
        <v>44</v>
      </c>
      <c r="AV7" s="23" t="s">
        <v>42</v>
      </c>
      <c r="AW7" s="23" t="s">
        <v>39</v>
      </c>
      <c r="AX7" s="23" t="s">
        <v>37</v>
      </c>
      <c r="AY7" s="24" t="s">
        <v>35</v>
      </c>
      <c r="AZ7" s="100"/>
      <c r="BA7" s="103"/>
      <c r="BB7" s="24"/>
      <c r="BC7" s="24"/>
      <c r="BD7" s="111"/>
      <c r="BE7" s="111"/>
      <c r="BF7" s="25"/>
      <c r="BH7" s="21"/>
    </row>
    <row r="8" spans="1:60" s="1" customFormat="1" ht="33.75" customHeight="1" x14ac:dyDescent="0.2">
      <c r="C8" s="26" t="s">
        <v>17</v>
      </c>
      <c r="D8" s="27">
        <v>172</v>
      </c>
      <c r="E8" s="27">
        <v>173</v>
      </c>
      <c r="F8" s="27">
        <v>173</v>
      </c>
      <c r="G8" s="27">
        <v>174</v>
      </c>
      <c r="H8" s="27">
        <v>174</v>
      </c>
      <c r="I8" s="27">
        <v>173</v>
      </c>
      <c r="J8" s="27">
        <v>173</v>
      </c>
      <c r="K8" s="27">
        <v>174</v>
      </c>
      <c r="L8" s="27">
        <v>174</v>
      </c>
      <c r="M8" s="27">
        <v>179</v>
      </c>
      <c r="N8" s="27">
        <v>179</v>
      </c>
      <c r="O8" s="27">
        <v>179</v>
      </c>
      <c r="P8" s="27">
        <v>179</v>
      </c>
      <c r="Q8" s="27">
        <v>179</v>
      </c>
      <c r="R8" s="27">
        <v>180</v>
      </c>
      <c r="S8" s="27">
        <v>180</v>
      </c>
      <c r="T8" s="27">
        <v>180</v>
      </c>
      <c r="U8" s="27">
        <v>181</v>
      </c>
      <c r="V8" s="27">
        <v>181</v>
      </c>
      <c r="W8" s="27">
        <v>187</v>
      </c>
      <c r="X8" s="27">
        <v>188</v>
      </c>
      <c r="Y8" s="27">
        <v>188</v>
      </c>
      <c r="Z8" s="27">
        <v>190</v>
      </c>
      <c r="AA8" s="27">
        <v>190</v>
      </c>
      <c r="AB8" s="27">
        <v>191</v>
      </c>
      <c r="AC8" s="27">
        <v>191</v>
      </c>
      <c r="AD8" s="27">
        <v>192</v>
      </c>
      <c r="AE8" s="27">
        <v>191</v>
      </c>
      <c r="AF8" s="27">
        <v>191</v>
      </c>
      <c r="AG8" s="27">
        <v>192</v>
      </c>
      <c r="AH8" s="27">
        <v>192</v>
      </c>
      <c r="AI8" s="27">
        <v>192</v>
      </c>
      <c r="AJ8" s="27">
        <v>192</v>
      </c>
      <c r="AK8" s="27">
        <v>193</v>
      </c>
      <c r="AL8" s="27">
        <v>194</v>
      </c>
      <c r="AM8" s="27">
        <v>195</v>
      </c>
      <c r="AN8" s="27">
        <v>195</v>
      </c>
      <c r="AO8" s="27">
        <v>196</v>
      </c>
      <c r="AP8" s="27">
        <v>195</v>
      </c>
      <c r="AQ8" s="27">
        <v>195</v>
      </c>
      <c r="AR8" s="27">
        <v>195</v>
      </c>
      <c r="AS8" s="27">
        <v>195</v>
      </c>
      <c r="AT8" s="27">
        <v>194</v>
      </c>
      <c r="AU8" s="27">
        <v>194</v>
      </c>
      <c r="AV8" s="27">
        <v>194</v>
      </c>
      <c r="AW8" s="27">
        <v>194</v>
      </c>
      <c r="AX8" s="27">
        <v>194</v>
      </c>
      <c r="AY8" s="27">
        <v>194</v>
      </c>
      <c r="AZ8" s="28">
        <f>D8</f>
        <v>172</v>
      </c>
      <c r="BA8" s="29">
        <v>179</v>
      </c>
      <c r="BB8" s="29">
        <v>191</v>
      </c>
      <c r="BC8" s="29">
        <v>195</v>
      </c>
      <c r="BD8" s="29">
        <v>194</v>
      </c>
      <c r="BE8" s="30">
        <v>224</v>
      </c>
      <c r="BF8" s="31" t="s">
        <v>18</v>
      </c>
    </row>
    <row r="9" spans="1:60" s="1" customFormat="1" ht="29.25" customHeight="1" x14ac:dyDescent="0.2">
      <c r="B9" s="32"/>
      <c r="C9" s="26" t="s">
        <v>0</v>
      </c>
      <c r="D9" s="33">
        <v>15495.675682069999</v>
      </c>
      <c r="E9" s="33">
        <v>15158.130975899998</v>
      </c>
      <c r="F9" s="33">
        <v>15589.102581140001</v>
      </c>
      <c r="G9" s="33">
        <v>15429.58649587</v>
      </c>
      <c r="H9" s="33">
        <v>15550.641272610001</v>
      </c>
      <c r="I9" s="33">
        <v>15917.016622379999</v>
      </c>
      <c r="J9" s="33">
        <v>15984.672181899999</v>
      </c>
      <c r="K9" s="33">
        <v>16087.742443659999</v>
      </c>
      <c r="L9" s="33">
        <v>13735.291395709997</v>
      </c>
      <c r="M9" s="33">
        <v>13749.5925472</v>
      </c>
      <c r="N9" s="33">
        <v>13598.810623110001</v>
      </c>
      <c r="O9" s="33">
        <v>13351.4337015</v>
      </c>
      <c r="P9" s="33">
        <v>12907.80831696</v>
      </c>
      <c r="Q9" s="33">
        <v>12372.414570319999</v>
      </c>
      <c r="R9" s="33">
        <v>12240.915746840001</v>
      </c>
      <c r="S9" s="33">
        <v>12412.607332459998</v>
      </c>
      <c r="T9" s="33">
        <v>12224.866208349998</v>
      </c>
      <c r="U9" s="33">
        <v>12329.753389720001</v>
      </c>
      <c r="V9" s="33">
        <v>12498.341689060002</v>
      </c>
      <c r="W9" s="33">
        <v>12858.289137850001</v>
      </c>
      <c r="X9" s="33">
        <v>13137.589112980002</v>
      </c>
      <c r="Y9" s="33">
        <v>13137.589112980002</v>
      </c>
      <c r="Z9" s="33">
        <v>14621.267282770001</v>
      </c>
      <c r="AA9" s="33">
        <v>15169.852814709999</v>
      </c>
      <c r="AB9" s="33">
        <v>14914.795134700002</v>
      </c>
      <c r="AC9" s="33">
        <v>14771.348283399999</v>
      </c>
      <c r="AD9" s="33">
        <v>14737.601701629999</v>
      </c>
      <c r="AE9" s="33">
        <v>14998.478650809999</v>
      </c>
      <c r="AF9" s="33">
        <v>15030.870041349999</v>
      </c>
      <c r="AG9" s="33">
        <v>15432.065502199999</v>
      </c>
      <c r="AH9" s="33">
        <v>15450.76886025</v>
      </c>
      <c r="AI9" s="33">
        <v>14934.002977549997</v>
      </c>
      <c r="AJ9" s="33">
        <f>14950654423.59/1000000</f>
        <v>14950.65442359</v>
      </c>
      <c r="AK9" s="33">
        <v>15809.91523611</v>
      </c>
      <c r="AL9" s="33">
        <v>16543.660287450002</v>
      </c>
      <c r="AM9" s="33">
        <v>16379.057402</v>
      </c>
      <c r="AN9" s="34">
        <v>16122.694185949998</v>
      </c>
      <c r="AO9" s="35">
        <v>15751.106436510001</v>
      </c>
      <c r="AP9" s="35">
        <v>16328.21398966</v>
      </c>
      <c r="AQ9" s="35">
        <v>16536.324954290001</v>
      </c>
      <c r="AR9" s="35">
        <v>16595.766468409998</v>
      </c>
      <c r="AS9" s="35">
        <v>16815.073847150001</v>
      </c>
      <c r="AT9" s="35">
        <v>17195.865744540002</v>
      </c>
      <c r="AU9" s="35">
        <v>17475.605556630002</v>
      </c>
      <c r="AV9" s="35">
        <v>18369.15251</v>
      </c>
      <c r="AW9" s="35">
        <v>18050.493377480005</v>
      </c>
      <c r="AX9" s="35">
        <v>17942.412441959998</v>
      </c>
      <c r="AY9" s="35">
        <v>17354.544342329998</v>
      </c>
      <c r="AZ9" s="28">
        <f>D9</f>
        <v>15495.675682069999</v>
      </c>
      <c r="BA9" s="33">
        <v>12907.80831696</v>
      </c>
      <c r="BB9" s="33">
        <v>14914.795134700002</v>
      </c>
      <c r="BC9" s="33">
        <v>16122.694185949998</v>
      </c>
      <c r="BD9" s="33">
        <v>16962.550801720001</v>
      </c>
      <c r="BE9" s="37">
        <v>17339.38485128</v>
      </c>
      <c r="BF9" s="31" t="s">
        <v>68</v>
      </c>
      <c r="BG9" s="38"/>
      <c r="BH9" s="21"/>
    </row>
    <row r="10" spans="1:60" s="1" customFormat="1" ht="29.25" customHeight="1" x14ac:dyDescent="0.2">
      <c r="A10" s="4"/>
      <c r="B10" s="32"/>
      <c r="C10" s="39" t="s">
        <v>9</v>
      </c>
      <c r="D10" s="41">
        <v>158.64440500000001</v>
      </c>
      <c r="E10" s="41">
        <v>133.84218200000001</v>
      </c>
      <c r="F10" s="41">
        <v>122.657506</v>
      </c>
      <c r="G10" s="41">
        <v>157.38117199999999</v>
      </c>
      <c r="H10" s="41">
        <v>137.653379</v>
      </c>
      <c r="I10" s="41">
        <v>124.32765000000001</v>
      </c>
      <c r="J10" s="41">
        <v>260.93291900000003</v>
      </c>
      <c r="K10" s="41">
        <v>209.741759</v>
      </c>
      <c r="L10" s="41">
        <v>132.84209899999999</v>
      </c>
      <c r="M10" s="41">
        <v>177.078598</v>
      </c>
      <c r="N10" s="41">
        <v>136.40537</v>
      </c>
      <c r="O10" s="41">
        <v>212.089508</v>
      </c>
      <c r="P10" s="41">
        <v>181.20235600000001</v>
      </c>
      <c r="Q10" s="41">
        <v>77.529624999999996</v>
      </c>
      <c r="R10" s="41">
        <v>79.031801999999999</v>
      </c>
      <c r="S10" s="41">
        <v>100.674454</v>
      </c>
      <c r="T10" s="41">
        <v>93.279300000000006</v>
      </c>
      <c r="U10" s="41">
        <v>101.49784200000001</v>
      </c>
      <c r="V10" s="41">
        <v>99.976843000000002</v>
      </c>
      <c r="W10" s="41">
        <v>31.267257000000001</v>
      </c>
      <c r="X10" s="41">
        <v>0</v>
      </c>
      <c r="Y10" s="40">
        <v>57.044823999999998</v>
      </c>
      <c r="Z10" s="40">
        <v>122.290531</v>
      </c>
      <c r="AA10" s="40">
        <v>105.02985700000001</v>
      </c>
      <c r="AB10" s="40">
        <v>158.46643499999999</v>
      </c>
      <c r="AC10" s="40">
        <v>89.913499000000002</v>
      </c>
      <c r="AD10" s="40">
        <v>259.26634200000001</v>
      </c>
      <c r="AE10" s="40">
        <v>151.99684199999999</v>
      </c>
      <c r="AF10" s="40">
        <v>107.98514400000001</v>
      </c>
      <c r="AG10" s="40">
        <v>149.74352200000001</v>
      </c>
      <c r="AH10" s="40">
        <v>97.180875</v>
      </c>
      <c r="AI10" s="40">
        <v>82.758290000000002</v>
      </c>
      <c r="AJ10" s="40">
        <f>134078961/1000000</f>
        <v>134.07896099999999</v>
      </c>
      <c r="AK10" s="40">
        <v>165.949048</v>
      </c>
      <c r="AL10" s="40">
        <v>97.204165000000003</v>
      </c>
      <c r="AM10" s="40">
        <v>90.894369999999995</v>
      </c>
      <c r="AN10" s="40">
        <v>592.07911999999999</v>
      </c>
      <c r="AO10" s="41">
        <v>100.97684</v>
      </c>
      <c r="AP10" s="41">
        <v>464.008847</v>
      </c>
      <c r="AQ10" s="41">
        <v>84.036280000000005</v>
      </c>
      <c r="AR10" s="41">
        <v>191.61932200000001</v>
      </c>
      <c r="AS10" s="41">
        <v>105.518398</v>
      </c>
      <c r="AT10" s="41">
        <v>74.870296999999994</v>
      </c>
      <c r="AU10" s="41">
        <v>207.481753</v>
      </c>
      <c r="AV10" s="41">
        <v>114.12441</v>
      </c>
      <c r="AW10" s="41">
        <v>131.66834299999999</v>
      </c>
      <c r="AX10" s="41">
        <v>138.91937799999999</v>
      </c>
      <c r="AY10" s="41">
        <v>114.022994</v>
      </c>
      <c r="AZ10" s="36">
        <f>SUM(D10:O10)</f>
        <v>1963.5965470000001</v>
      </c>
      <c r="BA10" s="33">
        <v>1048.824691</v>
      </c>
      <c r="BB10" s="33">
        <v>1585.4374929999999</v>
      </c>
      <c r="BC10" s="33">
        <v>2319.3259819999998</v>
      </c>
      <c r="BD10" s="33">
        <v>2926.215205</v>
      </c>
      <c r="BE10" s="37">
        <v>2329.4661329999999</v>
      </c>
      <c r="BF10" s="39" t="s">
        <v>67</v>
      </c>
      <c r="BG10" s="38"/>
      <c r="BH10" s="38"/>
    </row>
    <row r="11" spans="1:60" s="1" customFormat="1" ht="29.25" customHeight="1" x14ac:dyDescent="0.2">
      <c r="A11" s="4"/>
      <c r="B11" s="32"/>
      <c r="C11" s="39" t="s">
        <v>10</v>
      </c>
      <c r="D11" s="43">
        <f t="shared" ref="D11:F11" si="0">+D10/D14</f>
        <v>7.2111093181818182</v>
      </c>
      <c r="E11" s="43">
        <f t="shared" si="0"/>
        <v>6.3734372380952387</v>
      </c>
      <c r="F11" s="43">
        <f t="shared" si="0"/>
        <v>6.1328753000000003</v>
      </c>
      <c r="G11" s="43">
        <f t="shared" ref="G11:K11" si="1">+G10/G14</f>
        <v>7.1536896363636364</v>
      </c>
      <c r="H11" s="43">
        <f t="shared" si="1"/>
        <v>6.2569717727272725</v>
      </c>
      <c r="I11" s="43">
        <f t="shared" si="1"/>
        <v>7.3133911764705886</v>
      </c>
      <c r="J11" s="43">
        <f t="shared" si="1"/>
        <v>11.860587227272729</v>
      </c>
      <c r="K11" s="43">
        <f t="shared" si="1"/>
        <v>11.652319944444445</v>
      </c>
      <c r="L11" s="43">
        <f>L10/L14</f>
        <v>6.6421049499999993</v>
      </c>
      <c r="M11" s="43">
        <f>M10/M14</f>
        <v>7.6990694782608697</v>
      </c>
      <c r="N11" s="43">
        <f>N10/N14</f>
        <v>7.1792300000000004</v>
      </c>
      <c r="O11" s="43">
        <f>+O10/O14</f>
        <v>10.099500380952382</v>
      </c>
      <c r="P11" s="43">
        <f>+P10/P14</f>
        <v>7.8783633043478263</v>
      </c>
      <c r="Q11" s="43">
        <f>+Q10/Q14</f>
        <v>4.080506578947368</v>
      </c>
      <c r="R11" s="43">
        <f t="shared" ref="R11:W11" si="2">+R10/R14</f>
        <v>3.9515900999999998</v>
      </c>
      <c r="S11" s="43">
        <f t="shared" si="2"/>
        <v>4.5761115454545456</v>
      </c>
      <c r="T11" s="43">
        <f t="shared" si="2"/>
        <v>4.9094368421052632</v>
      </c>
      <c r="U11" s="43">
        <f t="shared" si="2"/>
        <v>4.8332305714285715</v>
      </c>
      <c r="V11" s="43">
        <f t="shared" si="2"/>
        <v>4.5444019545454548</v>
      </c>
      <c r="W11" s="43">
        <f t="shared" si="2"/>
        <v>2.2333755000000002</v>
      </c>
      <c r="X11" s="43">
        <v>0</v>
      </c>
      <c r="Y11" s="42">
        <f>+Y10/Y14</f>
        <v>4.7537353333333332</v>
      </c>
      <c r="Z11" s="42">
        <f>+Z10/Z14</f>
        <v>6.1145265499999999</v>
      </c>
      <c r="AA11" s="42">
        <f>+AA10/AA14</f>
        <v>5.0014217619047621</v>
      </c>
      <c r="AB11" s="42">
        <f>AB10/AB14</f>
        <v>7.2030197727272727</v>
      </c>
      <c r="AC11" s="42">
        <f>AC10/AC14</f>
        <v>4.4956749499999997</v>
      </c>
      <c r="AD11" s="42">
        <f>AD10/AD14</f>
        <v>11.272449652173913</v>
      </c>
      <c r="AE11" s="42">
        <f t="shared" ref="AE11:AJ11" si="3">AE10/AE14</f>
        <v>6.9089473636363632</v>
      </c>
      <c r="AF11" s="42">
        <f t="shared" si="3"/>
        <v>6.3520672941176475</v>
      </c>
      <c r="AG11" s="42">
        <f t="shared" si="3"/>
        <v>6.5105879130434792</v>
      </c>
      <c r="AH11" s="42">
        <f t="shared" si="3"/>
        <v>5.7165220588235295</v>
      </c>
      <c r="AI11" s="42">
        <f t="shared" si="3"/>
        <v>3.9408709523809526</v>
      </c>
      <c r="AJ11" s="42">
        <f t="shared" si="3"/>
        <v>6.0944982272727266</v>
      </c>
      <c r="AK11" s="42">
        <f>+AK10/AK14</f>
        <v>7.9023356190476193</v>
      </c>
      <c r="AL11" s="42">
        <f>+AL10/AL14</f>
        <v>4.8602082500000003</v>
      </c>
      <c r="AM11" s="42">
        <f>+AM10/AM14</f>
        <v>4.3283033333333334</v>
      </c>
      <c r="AN11" s="42">
        <f>+AN10/AN14</f>
        <v>28.194243809523808</v>
      </c>
      <c r="AO11" s="43">
        <f>AO10/AO14</f>
        <v>5.0488419999999996</v>
      </c>
      <c r="AP11" s="43">
        <f>+AP10/AP14</f>
        <v>20.174297695652175</v>
      </c>
      <c r="AQ11" s="43">
        <f>+AQ10/AQ14</f>
        <v>4.2018140000000006</v>
      </c>
      <c r="AR11" s="43">
        <f t="shared" ref="AR11:AY11" si="4">+AR10/AR14</f>
        <v>10.64551788888889</v>
      </c>
      <c r="AS11" s="43">
        <f t="shared" si="4"/>
        <v>4.5877564347826087</v>
      </c>
      <c r="AT11" s="43">
        <f t="shared" si="4"/>
        <v>4.1594609444444437</v>
      </c>
      <c r="AU11" s="43">
        <f t="shared" si="4"/>
        <v>9.4309887727272734</v>
      </c>
      <c r="AV11" s="43">
        <f t="shared" si="4"/>
        <v>5.1874731818181816</v>
      </c>
      <c r="AW11" s="43">
        <f t="shared" si="4"/>
        <v>6.2699210952380948</v>
      </c>
      <c r="AX11" s="43">
        <f t="shared" si="4"/>
        <v>6.9459688999999996</v>
      </c>
      <c r="AY11" s="43">
        <f t="shared" si="4"/>
        <v>5.1828633636363639</v>
      </c>
      <c r="AZ11" s="44">
        <f>+AZ10/AZ14</f>
        <v>7.9497835910931176</v>
      </c>
      <c r="BA11" s="43">
        <v>4.9240595821596242</v>
      </c>
      <c r="BB11" s="43">
        <v>6.3672188473895579</v>
      </c>
      <c r="BC11" s="43">
        <v>9.2773039279999985</v>
      </c>
      <c r="BD11" s="43">
        <v>11.84702512145749</v>
      </c>
      <c r="BE11" s="37">
        <v>9.5080250326530606</v>
      </c>
      <c r="BF11" s="39" t="s">
        <v>66</v>
      </c>
      <c r="BH11" s="38"/>
    </row>
    <row r="12" spans="1:60" s="1" customFormat="1" ht="29.25" customHeight="1" x14ac:dyDescent="0.2">
      <c r="A12" s="4"/>
      <c r="B12" s="32"/>
      <c r="C12" s="39" t="s">
        <v>11</v>
      </c>
      <c r="D12" s="41">
        <v>118.33856400000001</v>
      </c>
      <c r="E12" s="41">
        <v>113.192561</v>
      </c>
      <c r="F12" s="41">
        <v>95.478277000000006</v>
      </c>
      <c r="G12" s="41">
        <v>118.878674</v>
      </c>
      <c r="H12" s="41">
        <v>102.46293799999999</v>
      </c>
      <c r="I12" s="41">
        <v>83.561104999999998</v>
      </c>
      <c r="J12" s="41">
        <v>156.00866400000001</v>
      </c>
      <c r="K12" s="41">
        <v>137.93711300000001</v>
      </c>
      <c r="L12" s="41">
        <v>125.634907</v>
      </c>
      <c r="M12" s="41">
        <v>158.63573199999999</v>
      </c>
      <c r="N12" s="41">
        <v>128.427548</v>
      </c>
      <c r="O12" s="41">
        <v>199.651229</v>
      </c>
      <c r="P12" s="41">
        <v>168.35333499999999</v>
      </c>
      <c r="Q12" s="41">
        <v>98.329800000000006</v>
      </c>
      <c r="R12" s="41">
        <v>98.637437000000006</v>
      </c>
      <c r="S12" s="41">
        <v>148.26957999999999</v>
      </c>
      <c r="T12" s="41">
        <v>109.990582</v>
      </c>
      <c r="U12" s="41">
        <v>115.839333</v>
      </c>
      <c r="V12" s="41">
        <v>114.264877</v>
      </c>
      <c r="W12" s="41">
        <v>27.856725000000001</v>
      </c>
      <c r="X12" s="41">
        <v>0</v>
      </c>
      <c r="Y12" s="40">
        <v>52.286763999999998</v>
      </c>
      <c r="Z12" s="40">
        <v>115.820121</v>
      </c>
      <c r="AA12" s="40">
        <v>93.098603999999995</v>
      </c>
      <c r="AB12" s="40">
        <v>136.27355700000001</v>
      </c>
      <c r="AC12" s="40">
        <v>88.805276000000006</v>
      </c>
      <c r="AD12" s="40">
        <v>118.572292</v>
      </c>
      <c r="AE12" s="40">
        <v>125.663663</v>
      </c>
      <c r="AF12" s="40">
        <v>89.077262000000005</v>
      </c>
      <c r="AG12" s="40">
        <v>154.532062</v>
      </c>
      <c r="AH12" s="40">
        <v>92.824203999999995</v>
      </c>
      <c r="AI12" s="40">
        <v>79.877412000000007</v>
      </c>
      <c r="AJ12" s="40">
        <f>112130693/1000000</f>
        <v>112.13069299999999</v>
      </c>
      <c r="AK12" s="40">
        <v>103.191757</v>
      </c>
      <c r="AL12" s="40">
        <v>80.482006999999996</v>
      </c>
      <c r="AM12" s="40">
        <v>65.748603000000003</v>
      </c>
      <c r="AN12" s="40">
        <v>187.261371</v>
      </c>
      <c r="AO12" s="41">
        <v>87.919267000000005</v>
      </c>
      <c r="AP12" s="41">
        <v>139.13453200000001</v>
      </c>
      <c r="AQ12" s="41">
        <v>80.729907999999995</v>
      </c>
      <c r="AR12" s="41">
        <v>74.238788</v>
      </c>
      <c r="AS12" s="41">
        <v>72.608909999999995</v>
      </c>
      <c r="AT12" s="41">
        <v>60.358218000000001</v>
      </c>
      <c r="AU12" s="41">
        <v>120.161523</v>
      </c>
      <c r="AV12" s="41">
        <v>102.007419</v>
      </c>
      <c r="AW12" s="41">
        <v>107.612703</v>
      </c>
      <c r="AX12" s="41">
        <v>117.608819</v>
      </c>
      <c r="AY12" s="41">
        <v>96.240442000000002</v>
      </c>
      <c r="AZ12" s="36">
        <f>SUM(D12:O12)</f>
        <v>1538.207312</v>
      </c>
      <c r="BA12" s="33">
        <v>1142.7471579999999</v>
      </c>
      <c r="BB12" s="33">
        <v>1247.1787880000002</v>
      </c>
      <c r="BC12" s="33">
        <v>1245.8819000000001</v>
      </c>
      <c r="BD12" s="33">
        <v>1716.738662</v>
      </c>
      <c r="BE12" s="37">
        <v>1836.7119829999999</v>
      </c>
      <c r="BF12" s="39" t="s">
        <v>7</v>
      </c>
      <c r="BH12" s="38"/>
    </row>
    <row r="13" spans="1:60" s="1" customFormat="1" ht="29.25" customHeight="1" x14ac:dyDescent="0.2">
      <c r="A13" s="4"/>
      <c r="C13" s="39" t="s">
        <v>12</v>
      </c>
      <c r="D13" s="41">
        <v>64.688000000000002</v>
      </c>
      <c r="E13" s="41">
        <v>76.308999999999997</v>
      </c>
      <c r="F13" s="41">
        <v>65.727999999999994</v>
      </c>
      <c r="G13" s="41">
        <v>67.588999999999999</v>
      </c>
      <c r="H13" s="41">
        <v>62.244</v>
      </c>
      <c r="I13" s="41">
        <v>54.417000000000002</v>
      </c>
      <c r="J13" s="41">
        <v>102.74299999999999</v>
      </c>
      <c r="K13" s="41">
        <v>80.099999999999994</v>
      </c>
      <c r="L13" s="41">
        <v>59.378999999999998</v>
      </c>
      <c r="M13" s="41">
        <v>61.476999999999997</v>
      </c>
      <c r="N13" s="41">
        <v>58.524000000000001</v>
      </c>
      <c r="O13" s="41">
        <v>65.135999999999996</v>
      </c>
      <c r="P13" s="41">
        <v>51.962000000000003</v>
      </c>
      <c r="Q13" s="41">
        <v>34.31</v>
      </c>
      <c r="R13" s="41">
        <v>35.15</v>
      </c>
      <c r="S13" s="41">
        <v>52.462000000000003</v>
      </c>
      <c r="T13" s="41">
        <v>40.731999999999999</v>
      </c>
      <c r="U13" s="41">
        <v>43.771000000000001</v>
      </c>
      <c r="V13" s="41">
        <v>38.213999999999999</v>
      </c>
      <c r="W13" s="41">
        <v>10.356</v>
      </c>
      <c r="X13" s="41">
        <v>0</v>
      </c>
      <c r="Y13" s="40">
        <v>24.69</v>
      </c>
      <c r="Z13" s="40">
        <v>45.223999999999997</v>
      </c>
      <c r="AA13" s="40">
        <v>44.154000000000003</v>
      </c>
      <c r="AB13" s="40">
        <v>37.204000000000001</v>
      </c>
      <c r="AC13" s="40">
        <v>34.959000000000003</v>
      </c>
      <c r="AD13" s="40">
        <v>43.509</v>
      </c>
      <c r="AE13" s="40">
        <v>47.404000000000003</v>
      </c>
      <c r="AF13" s="40">
        <v>35.462000000000003</v>
      </c>
      <c r="AG13" s="40">
        <v>61.037999999999997</v>
      </c>
      <c r="AH13" s="40">
        <v>43.892000000000003</v>
      </c>
      <c r="AI13" s="40">
        <v>35.729999999999997</v>
      </c>
      <c r="AJ13" s="40">
        <f>43828/1000</f>
        <v>43.828000000000003</v>
      </c>
      <c r="AK13" s="40">
        <v>44.637999999999998</v>
      </c>
      <c r="AL13" s="40">
        <v>39.43</v>
      </c>
      <c r="AM13" s="40">
        <v>35.917000000000002</v>
      </c>
      <c r="AN13" s="40">
        <v>35.616</v>
      </c>
      <c r="AO13" s="41">
        <v>46.344999999999999</v>
      </c>
      <c r="AP13" s="41">
        <v>57.972000000000001</v>
      </c>
      <c r="AQ13" s="41">
        <v>36.890999999999998</v>
      </c>
      <c r="AR13" s="41">
        <v>29.472999999999999</v>
      </c>
      <c r="AS13" s="41">
        <v>31.402999999999999</v>
      </c>
      <c r="AT13" s="41">
        <v>26.582999999999998</v>
      </c>
      <c r="AU13" s="41">
        <v>46.877000000000002</v>
      </c>
      <c r="AV13" s="41">
        <v>51.854999999999997</v>
      </c>
      <c r="AW13" s="41">
        <v>52.052999999999997</v>
      </c>
      <c r="AX13" s="41">
        <v>49.465000000000003</v>
      </c>
      <c r="AY13" s="41">
        <v>47.220999999999997</v>
      </c>
      <c r="AZ13" s="36">
        <f>SUM(D13:O13)</f>
        <v>818.33399999999995</v>
      </c>
      <c r="BA13" s="33">
        <v>421.02499999999998</v>
      </c>
      <c r="BB13" s="33">
        <v>503.01100000000008</v>
      </c>
      <c r="BC13" s="33">
        <v>511.75400000000002</v>
      </c>
      <c r="BD13" s="33">
        <v>717.46500000000003</v>
      </c>
      <c r="BE13" s="37">
        <v>786.15599999999995</v>
      </c>
      <c r="BF13" s="39" t="s">
        <v>8</v>
      </c>
      <c r="BH13" s="38"/>
    </row>
    <row r="14" spans="1:60" s="1" customFormat="1" ht="29.25" customHeight="1" x14ac:dyDescent="0.2">
      <c r="A14" s="4"/>
      <c r="C14" s="39" t="s">
        <v>2</v>
      </c>
      <c r="D14" s="88">
        <v>22</v>
      </c>
      <c r="E14" s="88">
        <v>21</v>
      </c>
      <c r="F14" s="88">
        <v>20</v>
      </c>
      <c r="G14" s="88">
        <v>22</v>
      </c>
      <c r="H14" s="88">
        <v>22</v>
      </c>
      <c r="I14" s="88">
        <v>17</v>
      </c>
      <c r="J14" s="88">
        <v>22</v>
      </c>
      <c r="K14" s="88">
        <v>18</v>
      </c>
      <c r="L14" s="88">
        <v>20</v>
      </c>
      <c r="M14" s="88">
        <v>23</v>
      </c>
      <c r="N14" s="88">
        <v>19</v>
      </c>
      <c r="O14" s="88">
        <v>21</v>
      </c>
      <c r="P14" s="88">
        <v>23</v>
      </c>
      <c r="Q14" s="88">
        <v>19</v>
      </c>
      <c r="R14" s="88">
        <v>20</v>
      </c>
      <c r="S14" s="88">
        <v>22</v>
      </c>
      <c r="T14" s="88">
        <v>19</v>
      </c>
      <c r="U14" s="88">
        <v>21</v>
      </c>
      <c r="V14" s="88">
        <v>22</v>
      </c>
      <c r="W14" s="88">
        <v>14</v>
      </c>
      <c r="X14" s="88">
        <v>0</v>
      </c>
      <c r="Y14" s="45">
        <v>12</v>
      </c>
      <c r="Z14" s="45">
        <v>20</v>
      </c>
      <c r="AA14" s="45">
        <v>21</v>
      </c>
      <c r="AB14" s="45">
        <v>22</v>
      </c>
      <c r="AC14" s="45">
        <v>20</v>
      </c>
      <c r="AD14" s="45">
        <v>23</v>
      </c>
      <c r="AE14" s="45">
        <v>22</v>
      </c>
      <c r="AF14" s="45">
        <v>17</v>
      </c>
      <c r="AG14" s="45">
        <v>23</v>
      </c>
      <c r="AH14" s="45">
        <v>17</v>
      </c>
      <c r="AI14" s="45">
        <v>21</v>
      </c>
      <c r="AJ14" s="45">
        <v>22</v>
      </c>
      <c r="AK14" s="45">
        <v>21</v>
      </c>
      <c r="AL14" s="45">
        <v>20</v>
      </c>
      <c r="AM14" s="45">
        <v>21</v>
      </c>
      <c r="AN14" s="45">
        <v>21</v>
      </c>
      <c r="AO14" s="27">
        <v>20</v>
      </c>
      <c r="AP14" s="27">
        <v>23</v>
      </c>
      <c r="AQ14" s="27">
        <v>20</v>
      </c>
      <c r="AR14" s="27">
        <v>18</v>
      </c>
      <c r="AS14" s="27">
        <v>23</v>
      </c>
      <c r="AT14" s="27">
        <v>18</v>
      </c>
      <c r="AU14" s="27">
        <v>22</v>
      </c>
      <c r="AV14" s="27">
        <v>22</v>
      </c>
      <c r="AW14" s="27">
        <v>21</v>
      </c>
      <c r="AX14" s="27">
        <v>20</v>
      </c>
      <c r="AY14" s="27">
        <v>22</v>
      </c>
      <c r="AZ14" s="36">
        <f>SUM(D14:O14)</f>
        <v>247</v>
      </c>
      <c r="BA14" s="29">
        <v>213</v>
      </c>
      <c r="BB14" s="29">
        <v>249</v>
      </c>
      <c r="BC14" s="29">
        <v>250</v>
      </c>
      <c r="BD14" s="29">
        <v>247</v>
      </c>
      <c r="BE14" s="30">
        <v>245</v>
      </c>
      <c r="BF14" s="39" t="s">
        <v>1</v>
      </c>
      <c r="BG14" s="46"/>
      <c r="BH14" s="38"/>
    </row>
    <row r="15" spans="1:60" s="1" customFormat="1" ht="29.25" customHeight="1" x14ac:dyDescent="0.2">
      <c r="A15" s="46"/>
      <c r="C15" s="39" t="s">
        <v>15</v>
      </c>
      <c r="D15" s="89">
        <v>1.8785918855940382</v>
      </c>
      <c r="E15" s="89">
        <v>1.7962332709717279</v>
      </c>
      <c r="F15" s="89">
        <v>1.5151283466627694</v>
      </c>
      <c r="G15" s="89">
        <v>1.8861659072121413</v>
      </c>
      <c r="H15" s="89">
        <v>1.6240927846381297</v>
      </c>
      <c r="I15" s="89">
        <v>1.3175331725514015</v>
      </c>
      <c r="J15" s="89">
        <v>2.4590217658587328</v>
      </c>
      <c r="K15" s="89">
        <v>2.155490189163654</v>
      </c>
      <c r="L15" s="89">
        <v>1.96324834966633</v>
      </c>
      <c r="M15" s="89">
        <v>2.4705394409556618</v>
      </c>
      <c r="N15" s="89">
        <v>1.9957360325209412</v>
      </c>
      <c r="O15" s="89">
        <v>3.1054319358105329</v>
      </c>
      <c r="P15" s="89">
        <v>2.615003704419927</v>
      </c>
      <c r="Q15" s="89">
        <v>1.5270649031246055</v>
      </c>
      <c r="R15" s="89">
        <v>1.5311291609334099</v>
      </c>
      <c r="S15" s="89">
        <v>2.3017840669177501</v>
      </c>
      <c r="T15" s="89">
        <v>1.7065230255747261</v>
      </c>
      <c r="U15" s="89">
        <v>1.7250671138663636</v>
      </c>
      <c r="V15" s="89">
        <v>1.7002127233932531</v>
      </c>
      <c r="W15" s="89">
        <v>0.4101130690685113</v>
      </c>
      <c r="X15" s="89">
        <v>0</v>
      </c>
      <c r="Y15" s="47">
        <v>0.76691970861552716</v>
      </c>
      <c r="Z15" s="47">
        <v>1.6983499563917579</v>
      </c>
      <c r="AA15" s="47">
        <v>1.3650482206181764</v>
      </c>
      <c r="AB15" s="37">
        <v>1.9903917527053752</v>
      </c>
      <c r="AC15" s="37">
        <v>1.2970769446278165</v>
      </c>
      <c r="AD15" s="37">
        <v>1.7292119823371648</v>
      </c>
      <c r="AE15" s="37">
        <v>1.835438512881687</v>
      </c>
      <c r="AF15" s="37">
        <v>1.3004428442248328</v>
      </c>
      <c r="AG15" s="37">
        <v>2.2557733414500056</v>
      </c>
      <c r="AH15" s="37">
        <v>1.3562048665787823</v>
      </c>
      <c r="AI15" s="48">
        <v>1.1716682306951887</v>
      </c>
      <c r="AJ15" s="48">
        <v>1.64476999672868</v>
      </c>
      <c r="AK15" s="48">
        <v>1.5112123687615664</v>
      </c>
      <c r="AL15" s="48">
        <v>1.1784508986430204</v>
      </c>
      <c r="AM15" s="41">
        <v>0.96222516619100185</v>
      </c>
      <c r="AN15" s="41">
        <v>2.750787990473083</v>
      </c>
      <c r="AO15" s="41">
        <v>1.3</v>
      </c>
      <c r="AP15" s="41">
        <v>2.0565135854548493</v>
      </c>
      <c r="AQ15" s="41">
        <v>1.1932490817917158</v>
      </c>
      <c r="AR15" s="41">
        <v>1.097331298476985</v>
      </c>
      <c r="AS15" s="41">
        <v>1.0776202158465535</v>
      </c>
      <c r="AT15" s="41">
        <v>0.89576784529124076</v>
      </c>
      <c r="AU15" s="41">
        <v>1.7857338347108083</v>
      </c>
      <c r="AV15" s="41">
        <v>1.5166214451618076</v>
      </c>
      <c r="AW15" s="41">
        <v>1.957612834442175</v>
      </c>
      <c r="AX15" s="41">
        <v>1.7485792580984081</v>
      </c>
      <c r="AY15" s="41">
        <v>1.452606010714127</v>
      </c>
      <c r="AZ15" s="36">
        <f>SUM(D15:O15)</f>
        <v>24.167213081606061</v>
      </c>
      <c r="BA15" s="33">
        <v>17.347215652924007</v>
      </c>
      <c r="BB15" s="33">
        <v>18.232866905825119</v>
      </c>
      <c r="BC15" s="33">
        <v>18.832423400461757</v>
      </c>
      <c r="BD15" s="33">
        <v>25.700294052490758</v>
      </c>
      <c r="BE15" s="37">
        <v>27.20623090091506</v>
      </c>
      <c r="BF15" s="39" t="s">
        <v>14</v>
      </c>
      <c r="BH15" s="38"/>
    </row>
    <row r="16" spans="1:60" s="1" customFormat="1" ht="29.25" customHeight="1" x14ac:dyDescent="0.2">
      <c r="A16" s="3"/>
      <c r="B16" s="32"/>
      <c r="C16" s="39" t="s">
        <v>71</v>
      </c>
      <c r="D16" s="37">
        <v>2118.6494015799271</v>
      </c>
      <c r="E16" s="37">
        <v>2057.7383401021939</v>
      </c>
      <c r="F16" s="37">
        <v>2120.85599945279</v>
      </c>
      <c r="G16" s="37">
        <v>2073.0567123969226</v>
      </c>
      <c r="H16" s="37">
        <v>2061.7466114140534</v>
      </c>
      <c r="I16" s="37">
        <v>2087.5563580542425</v>
      </c>
      <c r="J16" s="37">
        <v>2098.803629124553</v>
      </c>
      <c r="K16" s="37">
        <v>2052.8907733929691</v>
      </c>
      <c r="L16" s="37">
        <v>1795.3483605538761</v>
      </c>
      <c r="M16" s="37">
        <v>1772.2579498398638</v>
      </c>
      <c r="N16" s="37">
        <v>1761.3570528193306</v>
      </c>
      <c r="O16" s="37">
        <v>1726.8214900372761</v>
      </c>
      <c r="P16" s="37">
        <v>1657.2222955369268</v>
      </c>
      <c r="Q16" s="37">
        <v>1573.4567397082044</v>
      </c>
      <c r="R16" s="37">
        <v>1551.3682790338919</v>
      </c>
      <c r="S16" s="37">
        <v>1587.7511705080378</v>
      </c>
      <c r="T16" s="37">
        <v>1573.6614998393072</v>
      </c>
      <c r="U16" s="37">
        <v>1581.8168777167455</v>
      </c>
      <c r="V16" s="37">
        <v>1603.0365724311685</v>
      </c>
      <c r="W16" s="37">
        <v>1643.3145507693141</v>
      </c>
      <c r="X16" s="37">
        <v>1668.1809691685135</v>
      </c>
      <c r="Y16" s="37">
        <v>1668.1809691685135</v>
      </c>
      <c r="Z16" s="37">
        <v>1835.9196572763547</v>
      </c>
      <c r="AA16" s="37">
        <v>1867.9040107684455</v>
      </c>
      <c r="AB16" s="37">
        <v>1815.197767483276</v>
      </c>
      <c r="AC16" s="37">
        <v>1795.2079528631014</v>
      </c>
      <c r="AD16" s="37">
        <v>1800.2887680185981</v>
      </c>
      <c r="AE16" s="37">
        <v>1827.7406755417528</v>
      </c>
      <c r="AF16" s="37">
        <v>1821.1101048394971</v>
      </c>
      <c r="AG16" s="37">
        <v>1873.4612980810941</v>
      </c>
      <c r="AH16" s="37">
        <v>1880.1052234518506</v>
      </c>
      <c r="AI16" s="37">
        <v>1806.4956002954038</v>
      </c>
      <c r="AJ16" s="37">
        <v>1811.4491047554068</v>
      </c>
      <c r="AK16" s="37">
        <v>1914.2792362729892</v>
      </c>
      <c r="AL16" s="37">
        <v>1992.1246489252458</v>
      </c>
      <c r="AM16" s="37">
        <v>1951.6157974037662</v>
      </c>
      <c r="AN16" s="41">
        <v>1908.8073290835971</v>
      </c>
      <c r="AO16" s="41">
        <v>1863.1267951180996</v>
      </c>
      <c r="AP16" s="41">
        <v>1958.6774835090841</v>
      </c>
      <c r="AQ16" s="41">
        <v>1975.6341525988692</v>
      </c>
      <c r="AR16" s="41">
        <v>1985.8077633704727</v>
      </c>
      <c r="AS16" s="41">
        <v>2007.8176774422745</v>
      </c>
      <c r="AT16" s="41">
        <v>2070.4449792393689</v>
      </c>
      <c r="AU16" s="41">
        <v>2095.9832579526519</v>
      </c>
      <c r="AV16" s="41">
        <v>2191.5160831390408</v>
      </c>
      <c r="AW16" s="41">
        <v>2233.262873985137</v>
      </c>
      <c r="AX16" s="41">
        <v>2219.6736126942769</v>
      </c>
      <c r="AY16" s="41">
        <v>2193.2957892541758</v>
      </c>
      <c r="AZ16" s="36">
        <f>D16</f>
        <v>2118.6494015799271</v>
      </c>
      <c r="BA16" s="37">
        <v>1657.2222955369268</v>
      </c>
      <c r="BB16" s="37">
        <v>1815.197767483276</v>
      </c>
      <c r="BC16" s="37">
        <v>1908.8073290835971</v>
      </c>
      <c r="BD16" s="37">
        <v>2126.7848573527567</v>
      </c>
      <c r="BE16" s="37">
        <v>2170.2908792013122</v>
      </c>
      <c r="BF16" s="39" t="s">
        <v>72</v>
      </c>
      <c r="BH16" s="38"/>
    </row>
    <row r="17" spans="1:61" s="1" customFormat="1" ht="29.25" customHeight="1" x14ac:dyDescent="0.2">
      <c r="A17" s="32"/>
      <c r="B17" s="32"/>
      <c r="C17" s="39" t="s">
        <v>63</v>
      </c>
      <c r="D17" s="37">
        <v>1074.3561333371524</v>
      </c>
      <c r="E17" s="37">
        <v>1038.3338142339871</v>
      </c>
      <c r="F17" s="37">
        <v>1073.7816984634351</v>
      </c>
      <c r="G17" s="37">
        <v>1049.480280757381</v>
      </c>
      <c r="H17" s="37">
        <v>1050.5165812269306</v>
      </c>
      <c r="I17" s="37">
        <v>1059.4461771223791</v>
      </c>
      <c r="J17" s="37">
        <v>1063.7422218929155</v>
      </c>
      <c r="K17" s="37">
        <v>1029.0681986191562</v>
      </c>
      <c r="L17" s="37">
        <v>890.91095107290141</v>
      </c>
      <c r="M17" s="37">
        <v>873.2589732051091</v>
      </c>
      <c r="N17" s="37">
        <v>864.30598401554801</v>
      </c>
      <c r="O17" s="37">
        <v>840.07577492765415</v>
      </c>
      <c r="P17" s="37">
        <v>806.49230441232646</v>
      </c>
      <c r="Q17" s="37">
        <v>762.14396103145668</v>
      </c>
      <c r="R17" s="37">
        <v>752.76597702988136</v>
      </c>
      <c r="S17" s="37">
        <v>775.38822095264561</v>
      </c>
      <c r="T17" s="37">
        <v>771.03325554058995</v>
      </c>
      <c r="U17" s="37">
        <v>771.53107315703471</v>
      </c>
      <c r="V17" s="37">
        <v>788.24422045014637</v>
      </c>
      <c r="W17" s="37">
        <v>806.25442636759522</v>
      </c>
      <c r="X17" s="37">
        <v>817.75873051137705</v>
      </c>
      <c r="Y17" s="37">
        <v>817.75873051137705</v>
      </c>
      <c r="Z17" s="37">
        <v>907.090562983072</v>
      </c>
      <c r="AA17" s="37">
        <v>925.25549563130357</v>
      </c>
      <c r="AB17" s="37">
        <v>890.96515303389447</v>
      </c>
      <c r="AC17" s="37">
        <v>877.24866712047196</v>
      </c>
      <c r="AD17" s="37">
        <v>876.65004499216343</v>
      </c>
      <c r="AE17" s="37">
        <v>893.74530402904225</v>
      </c>
      <c r="AF17" s="37">
        <v>889.78733869458256</v>
      </c>
      <c r="AG17" s="37">
        <v>918.53200825509725</v>
      </c>
      <c r="AH17" s="37">
        <v>923.65411176519092</v>
      </c>
      <c r="AI17" s="37">
        <v>882.49051731897907</v>
      </c>
      <c r="AJ17" s="37">
        <v>881.82885936689001</v>
      </c>
      <c r="AK17" s="37">
        <v>935.80981663924217</v>
      </c>
      <c r="AL17" s="37">
        <v>977.49236219748786</v>
      </c>
      <c r="AM17" s="37">
        <v>949.26898964718839</v>
      </c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36">
        <f>D17</f>
        <v>1074.3561333371524</v>
      </c>
      <c r="BA17" s="37">
        <v>806.49230441232646</v>
      </c>
      <c r="BB17" s="37">
        <v>890.96515303389447</v>
      </c>
      <c r="BC17" s="37">
        <v>926.39001090627107</v>
      </c>
      <c r="BD17" s="37">
        <v>1033.2016924241398</v>
      </c>
      <c r="BE17" s="37">
        <v>1062.245531218678</v>
      </c>
      <c r="BF17" s="39" t="s">
        <v>65</v>
      </c>
      <c r="BH17" s="38"/>
    </row>
    <row r="18" spans="1:61" s="1" customFormat="1" ht="29.25" customHeight="1" x14ac:dyDescent="0.2">
      <c r="A18" s="32"/>
      <c r="B18" s="32"/>
      <c r="C18" s="39" t="s">
        <v>19</v>
      </c>
      <c r="D18" s="93">
        <v>4005.2714181200786</v>
      </c>
      <c r="E18" s="93">
        <v>3908.8183743436061</v>
      </c>
      <c r="F18" s="93">
        <v>4034.659172195119</v>
      </c>
      <c r="G18" s="93">
        <v>3988.9435559722656</v>
      </c>
      <c r="H18" s="93">
        <v>4024.8375673594005</v>
      </c>
      <c r="I18" s="93">
        <v>4125.831183520655</v>
      </c>
      <c r="J18" s="93">
        <v>4141.0231064881109</v>
      </c>
      <c r="K18" s="93">
        <v>3950.2690475180616</v>
      </c>
      <c r="L18" s="93">
        <v>3280.9803328930961</v>
      </c>
      <c r="M18" s="93">
        <v>3279.3622466540669</v>
      </c>
      <c r="N18" s="93">
        <v>3237.5054106388475</v>
      </c>
      <c r="O18" s="93">
        <v>3168.041853299655</v>
      </c>
      <c r="P18" s="93">
        <v>3049.574583213036</v>
      </c>
      <c r="Q18" s="93">
        <v>2898.7889812805938</v>
      </c>
      <c r="R18" s="93">
        <v>2869.5435737430107</v>
      </c>
      <c r="S18" s="93">
        <v>2918.5151012759993</v>
      </c>
      <c r="T18" s="93">
        <v>2879.7515856657174</v>
      </c>
      <c r="U18" s="37">
        <v>2892.1861122584055</v>
      </c>
      <c r="V18" s="37">
        <v>2935.1781910174977</v>
      </c>
      <c r="W18" s="37">
        <v>3012.3964199328498</v>
      </c>
      <c r="X18" s="37">
        <v>3077.6237839366254</v>
      </c>
      <c r="Y18" s="37">
        <v>3077.6237839366254</v>
      </c>
      <c r="Z18" s="37">
        <v>3446.8297814242355</v>
      </c>
      <c r="AA18" s="37">
        <v>3580.9684597199434</v>
      </c>
      <c r="AB18" s="37">
        <v>3513.7610656378256</v>
      </c>
      <c r="AC18" s="37">
        <v>3479.5040942610772</v>
      </c>
      <c r="AD18" s="37">
        <v>3458.0429231201274</v>
      </c>
      <c r="AE18" s="37">
        <v>3525.7073021270189</v>
      </c>
      <c r="AF18" s="37">
        <v>3535.678976435574</v>
      </c>
      <c r="AG18" s="37">
        <v>3638.96280736886</v>
      </c>
      <c r="AH18" s="37">
        <v>3640.0660541921275</v>
      </c>
      <c r="AI18" s="37">
        <v>3500.8361173141088</v>
      </c>
      <c r="AJ18" s="37">
        <v>3503.669542552203</v>
      </c>
      <c r="AK18" s="37">
        <v>3729.50581647835</v>
      </c>
      <c r="AL18" s="37">
        <v>3920.0845609626963</v>
      </c>
      <c r="AM18" s="37">
        <v>3872.5014738028494</v>
      </c>
      <c r="AN18" s="41">
        <v>3797.0892427555327</v>
      </c>
      <c r="AO18" s="41">
        <v>3704.3971343179355</v>
      </c>
      <c r="AP18" s="41">
        <v>3850.6890320859193</v>
      </c>
      <c r="AQ18" s="41">
        <v>3904.2956276216196</v>
      </c>
      <c r="AR18" s="41">
        <v>3922.4844253854039</v>
      </c>
      <c r="AS18" s="41">
        <v>3976.2299280899283</v>
      </c>
      <c r="AT18" s="41">
        <v>4073.7748766122149</v>
      </c>
      <c r="AU18" s="41">
        <v>4143.8498124760272</v>
      </c>
      <c r="AV18" s="41">
        <v>4376.5096653853798</v>
      </c>
      <c r="AW18" s="41">
        <v>4290.8443973125259</v>
      </c>
      <c r="AX18" s="41">
        <v>4262.294746466363</v>
      </c>
      <c r="AY18" s="41">
        <v>4115.7891162300193</v>
      </c>
      <c r="AZ18" s="36">
        <f>D18</f>
        <v>4005.2714181200786</v>
      </c>
      <c r="BA18" s="37">
        <v>3049.574583213036</v>
      </c>
      <c r="BB18" s="37">
        <v>3513.7610656378256</v>
      </c>
      <c r="BC18" s="37">
        <v>3797.0892427555327</v>
      </c>
      <c r="BD18" s="37">
        <v>4009.4376736046602</v>
      </c>
      <c r="BE18" s="37">
        <v>4069.7225241496649</v>
      </c>
      <c r="BF18" s="39" t="s">
        <v>27</v>
      </c>
    </row>
    <row r="19" spans="1:61" s="1" customFormat="1" ht="29.25" customHeight="1" x14ac:dyDescent="0.5">
      <c r="A19" s="32"/>
      <c r="B19" s="32"/>
      <c r="C19" s="39" t="s">
        <v>20</v>
      </c>
      <c r="D19" s="104">
        <v>0</v>
      </c>
      <c r="E19" s="104">
        <v>0</v>
      </c>
      <c r="F19" s="104">
        <v>0</v>
      </c>
      <c r="G19" s="104">
        <v>0.53</v>
      </c>
      <c r="H19" s="104">
        <v>0</v>
      </c>
      <c r="I19" s="104">
        <v>0</v>
      </c>
      <c r="J19" s="104">
        <v>0</v>
      </c>
      <c r="K19" s="104">
        <v>0.18</v>
      </c>
      <c r="L19" s="104">
        <v>0.35</v>
      </c>
      <c r="M19" s="104">
        <v>0.05</v>
      </c>
      <c r="N19" s="94">
        <v>0</v>
      </c>
      <c r="O19" s="94">
        <v>0.02</v>
      </c>
      <c r="P19" s="94">
        <v>0</v>
      </c>
      <c r="Q19" s="94">
        <v>0.5</v>
      </c>
      <c r="R19" s="94">
        <v>0.3</v>
      </c>
      <c r="S19" s="94">
        <v>0.61099999999999999</v>
      </c>
      <c r="T19" s="94">
        <v>0</v>
      </c>
      <c r="U19" s="51">
        <v>0</v>
      </c>
      <c r="V19" s="51">
        <v>0.75</v>
      </c>
      <c r="W19" s="51">
        <v>0.05</v>
      </c>
      <c r="X19" s="51">
        <v>0</v>
      </c>
      <c r="Y19" s="50">
        <v>0</v>
      </c>
      <c r="Z19" s="50">
        <v>0.158</v>
      </c>
      <c r="AA19" s="50">
        <v>0.215</v>
      </c>
      <c r="AB19" s="50">
        <v>1.3</v>
      </c>
      <c r="AC19" s="50">
        <v>0</v>
      </c>
      <c r="AD19" s="50">
        <v>0.16</v>
      </c>
      <c r="AE19" s="50">
        <v>0.05</v>
      </c>
      <c r="AF19" s="50">
        <v>0.60699999999999998</v>
      </c>
      <c r="AG19" s="50">
        <v>3.5000000000000003E-2</v>
      </c>
      <c r="AH19" s="50">
        <v>0.55000000000000004</v>
      </c>
      <c r="AI19" s="51">
        <f>1066/1000</f>
        <v>1.0660000000000001</v>
      </c>
      <c r="AJ19" s="51">
        <f>250/1000</f>
        <v>0.25</v>
      </c>
      <c r="AK19" s="51">
        <v>0.87</v>
      </c>
      <c r="AL19" s="51">
        <v>1.5529999999999999</v>
      </c>
      <c r="AM19" s="51">
        <v>2.411</v>
      </c>
      <c r="AN19" s="51">
        <v>2.27</v>
      </c>
      <c r="AO19" s="51">
        <f>3950/1000</f>
        <v>3.95</v>
      </c>
      <c r="AP19" s="51">
        <v>2.37</v>
      </c>
      <c r="AQ19" s="51">
        <v>1.1499999999999999</v>
      </c>
      <c r="AR19" s="51">
        <v>1.724</v>
      </c>
      <c r="AS19" s="51">
        <v>2.8149999999999999</v>
      </c>
      <c r="AT19" s="51">
        <v>1.2</v>
      </c>
      <c r="AU19" s="51">
        <v>2.1</v>
      </c>
      <c r="AV19" s="51">
        <v>4.1100000000000003</v>
      </c>
      <c r="AW19" s="51">
        <v>4.22</v>
      </c>
      <c r="AX19" s="51">
        <v>3.8849999999999998</v>
      </c>
      <c r="AY19" s="51">
        <v>2.15</v>
      </c>
      <c r="AZ19" s="90">
        <f>SUM(D19:O19)</f>
        <v>1.1300000000000001</v>
      </c>
      <c r="BA19" s="51">
        <v>2.5839999999999996</v>
      </c>
      <c r="BB19" s="51">
        <v>8.8520000000000003</v>
      </c>
      <c r="BC19" s="51">
        <v>31.943999999999996</v>
      </c>
      <c r="BD19" s="51">
        <v>15.706000000000001</v>
      </c>
      <c r="BE19" s="37">
        <v>0</v>
      </c>
      <c r="BF19" s="39" t="s">
        <v>28</v>
      </c>
      <c r="BH19" s="52"/>
    </row>
    <row r="20" spans="1:61" s="1" customFormat="1" ht="29.25" customHeight="1" x14ac:dyDescent="0.2">
      <c r="A20" s="106"/>
      <c r="B20" s="32"/>
      <c r="C20" s="39" t="s">
        <v>21</v>
      </c>
      <c r="D20" s="94">
        <v>0</v>
      </c>
      <c r="E20" s="94">
        <v>0</v>
      </c>
      <c r="F20" s="94">
        <v>0</v>
      </c>
      <c r="G20" s="94">
        <f>53000/1000000</f>
        <v>5.2999999999999999E-2</v>
      </c>
      <c r="H20" s="94">
        <v>0</v>
      </c>
      <c r="I20" s="94">
        <v>0</v>
      </c>
      <c r="J20" s="94">
        <v>0</v>
      </c>
      <c r="K20" s="94">
        <v>1.7999999999999999E-2</v>
      </c>
      <c r="L20" s="94">
        <v>3.5000999999999997E-2</v>
      </c>
      <c r="M20" s="94">
        <v>5.0000000000000001E-3</v>
      </c>
      <c r="N20" s="94">
        <v>0</v>
      </c>
      <c r="O20" s="94">
        <f>(2000000/1000000)*0.709</f>
        <v>1.4179999999999999</v>
      </c>
      <c r="P20" s="94">
        <v>0</v>
      </c>
      <c r="Q20" s="94">
        <f>50000/1000000</f>
        <v>0.05</v>
      </c>
      <c r="R20" s="94">
        <v>0.03</v>
      </c>
      <c r="S20" s="94">
        <v>6.1100000000000002E-2</v>
      </c>
      <c r="T20" s="94">
        <v>0</v>
      </c>
      <c r="U20" s="51">
        <v>0</v>
      </c>
      <c r="V20" s="51">
        <v>7.4999999999999997E-2</v>
      </c>
      <c r="W20" s="51">
        <v>5.0000000000000001E-3</v>
      </c>
      <c r="X20" s="51">
        <v>0</v>
      </c>
      <c r="Y20" s="50">
        <v>0</v>
      </c>
      <c r="Z20" s="50">
        <v>1.5800000000000002E-2</v>
      </c>
      <c r="AA20" s="50">
        <v>2.1499999999999998E-2</v>
      </c>
      <c r="AB20" s="50">
        <v>0.13</v>
      </c>
      <c r="AC20" s="50">
        <v>0</v>
      </c>
      <c r="AD20" s="50">
        <v>1.6E-2</v>
      </c>
      <c r="AE20" s="50">
        <v>5.0000000000000001E-3</v>
      </c>
      <c r="AF20" s="50">
        <v>6.0699999999999997E-2</v>
      </c>
      <c r="AG20" s="50">
        <v>3.5000000000000001E-3</v>
      </c>
      <c r="AH20" s="50">
        <v>5.5E-2</v>
      </c>
      <c r="AI20" s="51">
        <f>106600/1000000</f>
        <v>0.1066</v>
      </c>
      <c r="AJ20" s="51">
        <f>25000/1000000</f>
        <v>2.5000000000000001E-2</v>
      </c>
      <c r="AK20" s="51">
        <v>8.6999999999999994E-2</v>
      </c>
      <c r="AL20" s="51">
        <v>0.15529999999999999</v>
      </c>
      <c r="AM20" s="51">
        <v>0.24110000000000001</v>
      </c>
      <c r="AN20" s="51">
        <v>0.22700000000000001</v>
      </c>
      <c r="AO20" s="51">
        <f>395000/1000000</f>
        <v>0.39500000000000002</v>
      </c>
      <c r="AP20" s="51">
        <v>0.23699999999999999</v>
      </c>
      <c r="AQ20" s="51">
        <v>0.115</v>
      </c>
      <c r="AR20" s="51">
        <v>0.1724</v>
      </c>
      <c r="AS20" s="51">
        <v>0.28149999999999997</v>
      </c>
      <c r="AT20" s="51">
        <v>0.12</v>
      </c>
      <c r="AU20" s="51">
        <f>210000/1000000</f>
        <v>0.21</v>
      </c>
      <c r="AV20" s="51">
        <v>0.41099999999999998</v>
      </c>
      <c r="AW20" s="51">
        <v>0.42199999999999999</v>
      </c>
      <c r="AX20" s="51">
        <f>388500/1000000</f>
        <v>0.38850000000000001</v>
      </c>
      <c r="AY20" s="51">
        <v>0.215</v>
      </c>
      <c r="AZ20" s="90">
        <f>SUM(D20:O20)</f>
        <v>1.5290009999999998</v>
      </c>
      <c r="BA20" s="51">
        <v>0.25840000000000002</v>
      </c>
      <c r="BB20" s="51">
        <v>0.88519999999999999</v>
      </c>
      <c r="BC20" s="51">
        <v>3.1943999999999999</v>
      </c>
      <c r="BD20" s="51">
        <v>1.8538000000000001</v>
      </c>
      <c r="BE20" s="37">
        <v>0</v>
      </c>
      <c r="BF20" s="39" t="s">
        <v>29</v>
      </c>
      <c r="BG20" s="46"/>
      <c r="BH20" s="3"/>
    </row>
    <row r="21" spans="1:61" s="1" customFormat="1" ht="29.25" customHeight="1" x14ac:dyDescent="0.2">
      <c r="A21" s="3"/>
      <c r="B21" s="32"/>
      <c r="C21" s="39" t="s">
        <v>22</v>
      </c>
      <c r="D21" s="95">
        <v>37.319696366686557</v>
      </c>
      <c r="E21" s="95">
        <v>36.420981165740152</v>
      </c>
      <c r="F21" s="95">
        <v>37.593521020371107</v>
      </c>
      <c r="G21" s="95">
        <v>37.621906604597079</v>
      </c>
      <c r="H21" s="95">
        <v>37.958695255302906</v>
      </c>
      <c r="I21" s="95">
        <v>38.915898661417081</v>
      </c>
      <c r="J21" s="95">
        <v>38.92565158704538</v>
      </c>
      <c r="K21" s="95">
        <v>37.132561848751223</v>
      </c>
      <c r="L21" s="95">
        <v>30.841150041160752</v>
      </c>
      <c r="M21" s="95">
        <v>23.751486769724018</v>
      </c>
      <c r="N21" s="95">
        <v>18.394546480488721</v>
      </c>
      <c r="O21" s="95">
        <v>10.474548697020911</v>
      </c>
      <c r="P21" s="95">
        <v>9.9844970436289469</v>
      </c>
      <c r="Q21" s="95">
        <v>9.4932741256515936</v>
      </c>
      <c r="R21" s="95">
        <v>9.3974980369250396</v>
      </c>
      <c r="S21" s="95">
        <v>9.8864561420809363</v>
      </c>
      <c r="T21" s="95">
        <v>9.7551449157568495</v>
      </c>
      <c r="U21" s="53">
        <v>9.776438148754</v>
      </c>
      <c r="V21" s="53">
        <v>9.9217639965938638</v>
      </c>
      <c r="W21" s="53">
        <v>9.7447458871577535</v>
      </c>
      <c r="X21" s="53">
        <v>10.292518692908326</v>
      </c>
      <c r="Y21" s="53">
        <v>10.292518692908326</v>
      </c>
      <c r="Z21" s="53">
        <v>11.421408589839531</v>
      </c>
      <c r="AA21" s="53">
        <v>11.763277954477269</v>
      </c>
      <c r="AB21" s="53">
        <v>11.364035483704653</v>
      </c>
      <c r="AC21" s="53">
        <v>11.623055666802365</v>
      </c>
      <c r="AD21" s="53">
        <v>11.551366029403328</v>
      </c>
      <c r="AE21" s="53">
        <v>11.760281740715772</v>
      </c>
      <c r="AF21" s="53">
        <v>11.800112035543233</v>
      </c>
      <c r="AG21" s="53">
        <v>12.144667372742768</v>
      </c>
      <c r="AH21" s="53">
        <v>12.054080452351108</v>
      </c>
      <c r="AI21" s="53">
        <v>11.593501846298954</v>
      </c>
      <c r="AJ21" s="53">
        <v>11.602885124929662</v>
      </c>
      <c r="AK21" s="53">
        <v>12.878380982148725</v>
      </c>
      <c r="AL21" s="53">
        <v>14.936806086637748</v>
      </c>
      <c r="AM21" s="53">
        <v>18.631606069780922</v>
      </c>
      <c r="AN21" s="53">
        <v>17.905766965084013</v>
      </c>
      <c r="AO21" s="41">
        <v>17.464346443884484</v>
      </c>
      <c r="AP21" s="41">
        <v>18.161222463695903</v>
      </c>
      <c r="AQ21" s="41">
        <v>19.128422316209171</v>
      </c>
      <c r="AR21" s="41">
        <v>19.217535190395328</v>
      </c>
      <c r="AS21" s="41">
        <v>19.481004153011785</v>
      </c>
      <c r="AT21" s="41">
        <v>19.805038526524314</v>
      </c>
      <c r="AU21" s="41">
        <v>20.151838585568875</v>
      </c>
      <c r="AV21" s="41">
        <v>21.283280122628344</v>
      </c>
      <c r="AW21" s="41">
        <v>23.236454751951509</v>
      </c>
      <c r="AX21" s="41">
        <v>21.613124073205217</v>
      </c>
      <c r="AY21" s="41">
        <v>19.897802359583402</v>
      </c>
      <c r="AZ21" s="49">
        <f>D21</f>
        <v>37.319696366686557</v>
      </c>
      <c r="BA21" s="53">
        <v>9.9844970436289469</v>
      </c>
      <c r="BB21" s="53">
        <v>11.364035483704653</v>
      </c>
      <c r="BC21" s="53">
        <v>17.905766965084013</v>
      </c>
      <c r="BD21" s="53">
        <v>19.538947828152924</v>
      </c>
      <c r="BE21" s="53">
        <v>16.549810563647299</v>
      </c>
      <c r="BF21" s="39" t="s">
        <v>30</v>
      </c>
      <c r="BG21" s="46"/>
    </row>
    <row r="22" spans="1:61" s="1" customFormat="1" ht="29.25" customHeight="1" x14ac:dyDescent="0.2">
      <c r="A22" s="3"/>
      <c r="B22" s="32"/>
      <c r="C22" s="39" t="s">
        <v>23</v>
      </c>
      <c r="D22" s="95">
        <v>1.1135754379919298</v>
      </c>
      <c r="E22" s="95">
        <v>1.086758843245536</v>
      </c>
      <c r="F22" s="95">
        <v>1.1217460406051909</v>
      </c>
      <c r="G22" s="95">
        <v>1.1035026466613982</v>
      </c>
      <c r="H22" s="95">
        <v>1.1133811244144101</v>
      </c>
      <c r="I22" s="95">
        <v>1.141457226541335</v>
      </c>
      <c r="J22" s="95">
        <v>1.1376128915919093</v>
      </c>
      <c r="K22" s="95">
        <v>1.0852093499966424</v>
      </c>
      <c r="L22" s="95">
        <v>0.90136431994295574</v>
      </c>
      <c r="M22" s="95">
        <v>0.90345832894235667</v>
      </c>
      <c r="N22" s="95">
        <v>0.89245023590678796</v>
      </c>
      <c r="O22" s="95">
        <v>0.88222867447799547</v>
      </c>
      <c r="P22" s="95">
        <v>0.85036566978792283</v>
      </c>
      <c r="Q22" s="95">
        <v>0.80852889985993392</v>
      </c>
      <c r="R22" s="95">
        <v>0.80037178413505194</v>
      </c>
      <c r="S22" s="95">
        <v>0.86737371318663492</v>
      </c>
      <c r="T22" s="95">
        <v>0.85585331555142719</v>
      </c>
      <c r="U22" s="53">
        <v>0.8549517592099446</v>
      </c>
      <c r="V22" s="53">
        <v>0.86766053794703557</v>
      </c>
      <c r="W22" s="53">
        <v>0.89169104976113012</v>
      </c>
      <c r="X22" s="53">
        <v>0.92952402066414352</v>
      </c>
      <c r="Y22" s="53">
        <v>0.92952402066414352</v>
      </c>
      <c r="Z22" s="53">
        <v>1.0419532233838364</v>
      </c>
      <c r="AA22" s="53">
        <v>1.0949042533132027</v>
      </c>
      <c r="AB22" s="53">
        <v>1.0554406561760357</v>
      </c>
      <c r="AC22" s="53">
        <v>1.0470222604418835</v>
      </c>
      <c r="AD22" s="53">
        <v>1.0405643505469679</v>
      </c>
      <c r="AE22" s="53">
        <v>1.078504473744498</v>
      </c>
      <c r="AF22" s="53">
        <v>1.0811357550526175</v>
      </c>
      <c r="AG22" s="53">
        <v>1.1128441625853278</v>
      </c>
      <c r="AH22" s="53">
        <v>1.1121660200940138</v>
      </c>
      <c r="AI22" s="53">
        <v>1.0696708768719059</v>
      </c>
      <c r="AJ22" s="53">
        <v>1.070536622184574</v>
      </c>
      <c r="AK22" s="53">
        <v>1.1279254191107733</v>
      </c>
      <c r="AL22" s="53">
        <v>1.1875777473566191</v>
      </c>
      <c r="AM22" s="53">
        <v>1.1825860930430343</v>
      </c>
      <c r="AN22" s="53">
        <v>1.1486919363198629</v>
      </c>
      <c r="AO22" s="41">
        <v>1.1192809018762551</v>
      </c>
      <c r="AP22" s="41">
        <v>1.163943324398433</v>
      </c>
      <c r="AQ22" s="41">
        <v>1.1931463111125535</v>
      </c>
      <c r="AR22" s="41">
        <v>1.1987047777414375</v>
      </c>
      <c r="AS22" s="41">
        <v>1.2151293148172473</v>
      </c>
      <c r="AT22" s="41">
        <v>1.2462089765057185</v>
      </c>
      <c r="AU22" s="41">
        <v>1.2680309662006759</v>
      </c>
      <c r="AV22" s="41">
        <v>1.3392256067961259</v>
      </c>
      <c r="AW22" s="41">
        <v>1.3131023406071498</v>
      </c>
      <c r="AX22" s="41">
        <v>1.3031369171214131</v>
      </c>
      <c r="AY22" s="41">
        <v>1.2589758862598734</v>
      </c>
      <c r="AZ22" s="49">
        <f>D22</f>
        <v>1.1135754379919298</v>
      </c>
      <c r="BA22" s="53">
        <v>0.85036566978792283</v>
      </c>
      <c r="BB22" s="53">
        <v>1.0554406561760357</v>
      </c>
      <c r="BC22" s="53">
        <v>1.1486919363198629</v>
      </c>
      <c r="BD22" s="53">
        <v>1.2258151996541793</v>
      </c>
      <c r="BE22" s="53">
        <v>1.246479157423328</v>
      </c>
      <c r="BF22" s="39" t="s">
        <v>31</v>
      </c>
      <c r="BG22" s="46"/>
    </row>
    <row r="23" spans="1:61" s="1" customFormat="1" ht="29.25" customHeight="1" x14ac:dyDescent="0.2">
      <c r="C23" s="39" t="s">
        <v>24</v>
      </c>
      <c r="D23" s="96">
        <v>2.9828190940766932</v>
      </c>
      <c r="E23" s="96">
        <v>3.0564224066651402</v>
      </c>
      <c r="F23" s="96">
        <v>2.9610927597704007</v>
      </c>
      <c r="G23" s="96">
        <v>2.9851366270371065</v>
      </c>
      <c r="H23" s="96">
        <v>2.9586509923220432</v>
      </c>
      <c r="I23" s="96">
        <v>2.8858778866051873</v>
      </c>
      <c r="J23" s="96">
        <v>2.8841026265670173</v>
      </c>
      <c r="K23" s="96">
        <v>3.0233727056137845</v>
      </c>
      <c r="L23" s="96">
        <v>3.6207148417513753</v>
      </c>
      <c r="M23" s="96">
        <v>2.2182071151955323</v>
      </c>
      <c r="N23" s="96">
        <v>3.0893902771209021</v>
      </c>
      <c r="O23" s="96">
        <v>1.7467475965525856</v>
      </c>
      <c r="P23" s="96">
        <v>1.8194864985069878</v>
      </c>
      <c r="Q23" s="96">
        <v>1.9136345716782821</v>
      </c>
      <c r="R23" s="96">
        <v>1.9331376813152414</v>
      </c>
      <c r="S23" s="96">
        <v>1.8079631564350531</v>
      </c>
      <c r="T23" s="96">
        <v>1.8322996333680392</v>
      </c>
      <c r="U23" s="48">
        <v>1.7938775774512665</v>
      </c>
      <c r="V23" s="48">
        <v>1.743054570319494</v>
      </c>
      <c r="W23" s="48">
        <v>1.0306752568255968</v>
      </c>
      <c r="X23" s="48">
        <v>5.5194906156210886</v>
      </c>
      <c r="Y23" s="48">
        <v>5.5194906156210886</v>
      </c>
      <c r="Z23" s="48">
        <v>4.9134199471428612</v>
      </c>
      <c r="AA23" s="48">
        <v>5.4708179048162986</v>
      </c>
      <c r="AB23" s="48">
        <v>5.7198253989760497</v>
      </c>
      <c r="AC23" s="48">
        <v>5.7666556815992447</v>
      </c>
      <c r="AD23" s="48">
        <v>5.8024444752160891</v>
      </c>
      <c r="AE23" s="48">
        <v>5.6689597017603841</v>
      </c>
      <c r="AF23" s="48">
        <v>5.6482455202734769</v>
      </c>
      <c r="AG23" s="48">
        <v>5.4879326876706562</v>
      </c>
      <c r="AH23" s="48">
        <v>5.5225089376779737</v>
      </c>
      <c r="AI23" s="48">
        <v>5.7419033451786099</v>
      </c>
      <c r="AJ23" s="48">
        <v>5.675964067212667</v>
      </c>
      <c r="AK23" s="48">
        <v>4.4162534384684724</v>
      </c>
      <c r="AL23" s="48">
        <v>4.9626197811533972</v>
      </c>
      <c r="AM23" s="53">
        <v>4.8379659694443236</v>
      </c>
      <c r="AN23" s="53">
        <v>4.9613141180454621</v>
      </c>
      <c r="AO23" s="53">
        <v>5.0872129609661343</v>
      </c>
      <c r="AP23" s="53">
        <v>4.8920082203569661</v>
      </c>
      <c r="AQ23" s="53">
        <v>4.7773235072949989</v>
      </c>
      <c r="AR23" s="53">
        <v>4.7551707689529401</v>
      </c>
      <c r="AS23" s="53">
        <v>4.6908965574397232</v>
      </c>
      <c r="AT23" s="53">
        <v>4.6109220179634196</v>
      </c>
      <c r="AU23" s="53">
        <v>4.5329631156940247</v>
      </c>
      <c r="AV23" s="53">
        <v>4.2919860344201641</v>
      </c>
      <c r="AW23" s="53">
        <v>3.9103616188418675</v>
      </c>
      <c r="AX23" s="53">
        <v>4.256794980776716</v>
      </c>
      <c r="AY23" s="41">
        <v>4.4267817436455852</v>
      </c>
      <c r="AZ23" s="49">
        <f>D23</f>
        <v>2.9828190940766932</v>
      </c>
      <c r="BA23" s="53">
        <v>1.8194864985069878</v>
      </c>
      <c r="BB23" s="53">
        <v>5.7198253989760497</v>
      </c>
      <c r="BC23" s="53">
        <v>4.9613141180454621</v>
      </c>
      <c r="BD23" s="53">
        <v>4.5641557552508969</v>
      </c>
      <c r="BE23" s="53">
        <v>4.1420132953863957</v>
      </c>
      <c r="BF23" s="39" t="s">
        <v>32</v>
      </c>
      <c r="BG23" s="46"/>
    </row>
    <row r="24" spans="1:61" s="1" customFormat="1" ht="29.25" customHeight="1" x14ac:dyDescent="0.2">
      <c r="C24" s="39" t="s">
        <v>13</v>
      </c>
      <c r="D24" s="34">
        <v>48.122</v>
      </c>
      <c r="E24" s="34">
        <v>48.21</v>
      </c>
      <c r="F24" s="34">
        <v>48.350999999999999</v>
      </c>
      <c r="G24" s="34">
        <v>48.173000000000002</v>
      </c>
      <c r="H24" s="34">
        <v>48.71</v>
      </c>
      <c r="I24" s="34">
        <v>48.811</v>
      </c>
      <c r="J24" s="34">
        <v>48.954999999999998</v>
      </c>
      <c r="K24" s="34">
        <v>51.162999999999997</v>
      </c>
      <c r="L24" s="34">
        <v>50.341000000000001</v>
      </c>
      <c r="M24" s="34">
        <v>50.554000000000002</v>
      </c>
      <c r="N24" s="34">
        <v>50.709000000000003</v>
      </c>
      <c r="O24" s="34">
        <v>50.789000000000001</v>
      </c>
      <c r="P24" s="34">
        <v>51.118000000000002</v>
      </c>
      <c r="Q24" s="34">
        <v>51.335000000000001</v>
      </c>
      <c r="R24" s="34">
        <v>50.154000000000003</v>
      </c>
      <c r="S24" s="34">
        <v>50.167000000000002</v>
      </c>
      <c r="T24" s="34">
        <v>50.228000000000002</v>
      </c>
      <c r="U24" s="34">
        <v>50.101999999999997</v>
      </c>
      <c r="V24" s="34">
        <v>50.634</v>
      </c>
      <c r="W24" s="34">
        <v>50.326999999999998</v>
      </c>
      <c r="X24" s="34">
        <v>50.253</v>
      </c>
      <c r="Y24" s="34">
        <v>50.253</v>
      </c>
      <c r="Z24" s="34">
        <v>50.881999999999998</v>
      </c>
      <c r="AA24" s="34">
        <v>51.652000000000001</v>
      </c>
      <c r="AB24" s="34">
        <v>51.631999999999998</v>
      </c>
      <c r="AC24" s="34">
        <v>51.262999999999998</v>
      </c>
      <c r="AD24" s="34">
        <v>49.962000000000003</v>
      </c>
      <c r="AE24" s="34">
        <v>50.54</v>
      </c>
      <c r="AF24" s="34">
        <v>50.356000000000002</v>
      </c>
      <c r="AG24" s="34">
        <v>50.503999999999998</v>
      </c>
      <c r="AH24" s="34">
        <v>51.091999999999999</v>
      </c>
      <c r="AI24" s="34">
        <v>50.664999999999999</v>
      </c>
      <c r="AJ24" s="48">
        <v>50.694000000000003</v>
      </c>
      <c r="AK24" s="34">
        <v>51.116999999999997</v>
      </c>
      <c r="AL24" s="34">
        <v>51.728999999999999</v>
      </c>
      <c r="AM24" s="35">
        <v>51.612000000000002</v>
      </c>
      <c r="AN24" s="35">
        <v>51.716999999999999</v>
      </c>
      <c r="AO24" s="35">
        <v>49.08</v>
      </c>
      <c r="AP24" s="35">
        <v>48.947000000000003</v>
      </c>
      <c r="AQ24" s="35">
        <v>49.069000000000003</v>
      </c>
      <c r="AR24" s="35">
        <v>49.012</v>
      </c>
      <c r="AS24" s="35">
        <v>49.042999999999999</v>
      </c>
      <c r="AT24" s="35">
        <v>48.488</v>
      </c>
      <c r="AU24" s="35">
        <v>48.45</v>
      </c>
      <c r="AV24" s="35">
        <v>48.600999999999999</v>
      </c>
      <c r="AW24" s="35">
        <v>47.94</v>
      </c>
      <c r="AX24" s="35">
        <v>48.1</v>
      </c>
      <c r="AY24" s="35">
        <v>47.927999999999997</v>
      </c>
      <c r="AZ24" s="49">
        <f>D24</f>
        <v>48.122</v>
      </c>
      <c r="BA24" s="33">
        <v>51.118000000000002</v>
      </c>
      <c r="BB24" s="33">
        <v>51.631999999999998</v>
      </c>
      <c r="BC24" s="33">
        <v>51.716999999999999</v>
      </c>
      <c r="BD24" s="33">
        <v>48.131999999999998</v>
      </c>
      <c r="BE24" s="37">
        <v>49.612000000000002</v>
      </c>
      <c r="BF24" s="39" t="s">
        <v>4</v>
      </c>
      <c r="BH24" s="38"/>
    </row>
    <row r="25" spans="1:61" s="1" customFormat="1" ht="29.25" customHeight="1" x14ac:dyDescent="0.2">
      <c r="C25" s="39" t="s">
        <v>25</v>
      </c>
      <c r="D25" s="34">
        <v>5.7551434299999995</v>
      </c>
      <c r="E25" s="34">
        <v>9.4184472200000009</v>
      </c>
      <c r="F25" s="34">
        <v>12.959823180000001</v>
      </c>
      <c r="G25" s="34">
        <v>8.0828652900000009</v>
      </c>
      <c r="H25" s="34">
        <v>11.524708</v>
      </c>
      <c r="I25" s="34">
        <v>7.6487041799999984</v>
      </c>
      <c r="J25" s="34">
        <v>19.349629470000004</v>
      </c>
      <c r="K25" s="34">
        <v>33.155695229999999</v>
      </c>
      <c r="L25" s="34">
        <v>9.5203057800000011</v>
      </c>
      <c r="M25" s="34">
        <v>20.02001095</v>
      </c>
      <c r="N25" s="34">
        <v>9.6235970799999997</v>
      </c>
      <c r="O25" s="34">
        <v>73.158700890000006</v>
      </c>
      <c r="P25" s="34">
        <v>9.8489547699999989</v>
      </c>
      <c r="Q25" s="34">
        <v>5.6474465700000005</v>
      </c>
      <c r="R25" s="34">
        <v>7.8126914300000001</v>
      </c>
      <c r="S25" s="34">
        <v>7.1297119799999997</v>
      </c>
      <c r="T25" s="34">
        <v>7.1602956499999992</v>
      </c>
      <c r="U25" s="34">
        <v>10.381678259999999</v>
      </c>
      <c r="V25" s="34">
        <v>6.7225095500000007</v>
      </c>
      <c r="W25" s="34">
        <v>3.9285589999999999</v>
      </c>
      <c r="X25" s="34">
        <v>0</v>
      </c>
      <c r="Y25" s="34">
        <v>5.1138660100000006</v>
      </c>
      <c r="Z25" s="34">
        <v>13.653970920000003</v>
      </c>
      <c r="AA25" s="34">
        <v>19.442270359999998</v>
      </c>
      <c r="AB25" s="34">
        <v>65.644943990000002</v>
      </c>
      <c r="AC25" s="34">
        <v>22.849524410000001</v>
      </c>
      <c r="AD25" s="34">
        <v>173.88105456</v>
      </c>
      <c r="AE25" s="34">
        <v>42.07992651</v>
      </c>
      <c r="AF25" s="34">
        <v>26.138600929999999</v>
      </c>
      <c r="AG25" s="34">
        <v>26.89136834</v>
      </c>
      <c r="AH25" s="34">
        <v>17.281500179999998</v>
      </c>
      <c r="AI25" s="34">
        <v>10.66068544</v>
      </c>
      <c r="AJ25" s="34">
        <f>46456606.79/1000000</f>
        <v>46.456606790000002</v>
      </c>
      <c r="AK25" s="34">
        <v>47.581396909999995</v>
      </c>
      <c r="AL25" s="34">
        <v>22.925513599999999</v>
      </c>
      <c r="AM25" s="35">
        <v>26.32577706</v>
      </c>
      <c r="AN25" s="35">
        <v>495.7353526</v>
      </c>
      <c r="AO25" s="35">
        <f>22830660.83/1000000</f>
        <v>22.830660829999999</v>
      </c>
      <c r="AP25" s="35">
        <v>356.62202654000004</v>
      </c>
      <c r="AQ25" s="35">
        <v>17.769431109999999</v>
      </c>
      <c r="AR25" s="35">
        <v>79.496134900000001</v>
      </c>
      <c r="AS25" s="35">
        <v>39.943380420000004</v>
      </c>
      <c r="AT25" s="35">
        <v>11.551086300000001</v>
      </c>
      <c r="AU25" s="35">
        <v>108.78831199000001</v>
      </c>
      <c r="AV25" s="35">
        <v>19.923009109999999</v>
      </c>
      <c r="AW25" s="35">
        <v>22.600341879999995</v>
      </c>
      <c r="AX25" s="35">
        <v>39.994490859999999</v>
      </c>
      <c r="AY25" s="35">
        <f>16554820/1000000</f>
        <v>16.554819999999999</v>
      </c>
      <c r="AZ25" s="36">
        <f>SUM(D25:O25)</f>
        <v>220.2176307</v>
      </c>
      <c r="BA25" s="33">
        <v>96.8419545</v>
      </c>
      <c r="BB25" s="33">
        <v>528.71689872000002</v>
      </c>
      <c r="BC25" s="33">
        <v>1231.8090465400005</v>
      </c>
      <c r="BD25" s="33">
        <v>994.9661830099999</v>
      </c>
      <c r="BE25" s="33">
        <v>666.47031956000001</v>
      </c>
      <c r="BF25" s="39" t="s">
        <v>33</v>
      </c>
      <c r="BG25" s="46"/>
    </row>
    <row r="26" spans="1:61" s="1" customFormat="1" ht="29.25" customHeight="1" x14ac:dyDescent="0.2">
      <c r="C26" s="39" t="s">
        <v>26</v>
      </c>
      <c r="D26" s="35">
        <v>34.547674610000001</v>
      </c>
      <c r="E26" s="35">
        <v>11.337786219999998</v>
      </c>
      <c r="F26" s="35">
        <v>14.983802620000001</v>
      </c>
      <c r="G26" s="35">
        <v>11.64029976</v>
      </c>
      <c r="H26" s="35">
        <v>13.775452</v>
      </c>
      <c r="I26" s="35">
        <v>10.22906605</v>
      </c>
      <c r="J26" s="35">
        <v>29.29675129</v>
      </c>
      <c r="K26" s="35">
        <v>35.825462729999998</v>
      </c>
      <c r="L26" s="35">
        <v>9.4752636799999994</v>
      </c>
      <c r="M26" s="35">
        <v>23.120142240000003</v>
      </c>
      <c r="N26" s="35">
        <v>11.994866480000001</v>
      </c>
      <c r="O26" s="35">
        <v>74.892245310000007</v>
      </c>
      <c r="P26" s="35">
        <v>11.68780243</v>
      </c>
      <c r="Q26" s="35">
        <v>10.423042619999999</v>
      </c>
      <c r="R26" s="35">
        <v>6.6730383000000009</v>
      </c>
      <c r="S26" s="35">
        <v>8.4972940999999995</v>
      </c>
      <c r="T26" s="35">
        <v>10.10137327</v>
      </c>
      <c r="U26" s="35">
        <v>17.205876289999999</v>
      </c>
      <c r="V26" s="35">
        <v>14.165428940000002</v>
      </c>
      <c r="W26" s="35">
        <v>11.931659</v>
      </c>
      <c r="X26" s="35">
        <v>0</v>
      </c>
      <c r="Y26" s="35">
        <v>9.8408909800000011</v>
      </c>
      <c r="Z26" s="35">
        <v>40.752389099999995</v>
      </c>
      <c r="AA26" s="35">
        <v>23.102442280000002</v>
      </c>
      <c r="AB26" s="35">
        <v>72.231029579999998</v>
      </c>
      <c r="AC26" s="35">
        <v>8.2377716799999998</v>
      </c>
      <c r="AD26" s="35">
        <v>20.565980950000004</v>
      </c>
      <c r="AE26" s="35">
        <v>46.921250689999994</v>
      </c>
      <c r="AF26" s="35">
        <v>24.271253099999999</v>
      </c>
      <c r="AG26" s="35">
        <v>30.525812200000001</v>
      </c>
      <c r="AH26" s="35">
        <v>17.014117819999999</v>
      </c>
      <c r="AI26" s="35">
        <v>12.225185980000001</v>
      </c>
      <c r="AJ26" s="35">
        <f>43485231.15/1000000</f>
        <v>43.485231149999997</v>
      </c>
      <c r="AK26" s="35">
        <v>88.195900780000002</v>
      </c>
      <c r="AL26" s="35">
        <v>24.867845729999999</v>
      </c>
      <c r="AM26" s="35">
        <v>26.08965366</v>
      </c>
      <c r="AN26" s="35">
        <v>34.780969460000009</v>
      </c>
      <c r="AO26" s="35">
        <f>26139110.41/1000000</f>
        <v>26.139110410000001</v>
      </c>
      <c r="AP26" s="35">
        <v>362.95845974999997</v>
      </c>
      <c r="AQ26" s="35">
        <v>12.43594865</v>
      </c>
      <c r="AR26" s="35">
        <v>67.908407650000001</v>
      </c>
      <c r="AS26" s="35">
        <v>9.8938338300000002</v>
      </c>
      <c r="AT26" s="35">
        <v>13.222077410000001</v>
      </c>
      <c r="AU26" s="35">
        <v>114.77707846000001</v>
      </c>
      <c r="AV26" s="35">
        <v>20.896352879999998</v>
      </c>
      <c r="AW26" s="35">
        <v>20.968872149999999</v>
      </c>
      <c r="AX26" s="35">
        <v>39.399305299999995</v>
      </c>
      <c r="AY26" s="35">
        <f>23889168/1000000</f>
        <v>23.889168000000002</v>
      </c>
      <c r="AZ26" s="36">
        <f>SUM(D26:O26)</f>
        <v>281.11881299000004</v>
      </c>
      <c r="BA26" s="33">
        <v>164.38123730999999</v>
      </c>
      <c r="BB26" s="33">
        <v>414.63103331999997</v>
      </c>
      <c r="BC26" s="33">
        <v>747.26958395000008</v>
      </c>
      <c r="BD26" s="33">
        <v>1329.2386176999998</v>
      </c>
      <c r="BE26" s="37">
        <v>429.39005937000002</v>
      </c>
      <c r="BF26" s="39" t="s">
        <v>34</v>
      </c>
      <c r="BG26" s="46"/>
    </row>
    <row r="27" spans="1:61" s="1" customFormat="1" ht="29.25" customHeight="1" x14ac:dyDescent="0.2">
      <c r="A27" s="3"/>
      <c r="B27" s="54"/>
      <c r="C27" s="39" t="s">
        <v>16</v>
      </c>
      <c r="D27" s="34">
        <v>-28.792531180000001</v>
      </c>
      <c r="E27" s="34">
        <f>+E25-E26</f>
        <v>-1.9193389999999972</v>
      </c>
      <c r="F27" s="34">
        <v>-2.0239794399999997</v>
      </c>
      <c r="G27" s="34">
        <v>-3.5574344699999987</v>
      </c>
      <c r="H27" s="34">
        <v>-2.2507440000000001</v>
      </c>
      <c r="I27" s="105">
        <f>+I25-I26</f>
        <v>-2.5803618700000017</v>
      </c>
      <c r="J27" s="105">
        <f t="shared" ref="J27:K27" si="5">+J25-J26</f>
        <v>-9.947121819999996</v>
      </c>
      <c r="K27" s="105">
        <f t="shared" si="5"/>
        <v>-2.669767499999999</v>
      </c>
      <c r="L27" s="105">
        <f t="shared" ref="L27:N27" si="6">+L25-L26</f>
        <v>4.5042100000001639E-2</v>
      </c>
      <c r="M27" s="34">
        <f t="shared" si="6"/>
        <v>-3.1001312900000038</v>
      </c>
      <c r="N27" s="34">
        <f t="shared" si="6"/>
        <v>-2.371269400000001</v>
      </c>
      <c r="O27" s="34">
        <f>+O25-O26</f>
        <v>-1.7335444200000012</v>
      </c>
      <c r="P27" s="34">
        <f>P25-P26</f>
        <v>-1.8388476600000008</v>
      </c>
      <c r="Q27" s="34">
        <f t="shared" ref="Q27:T27" si="7">Q25-Q26</f>
        <v>-4.7755960499999981</v>
      </c>
      <c r="R27" s="34">
        <f t="shared" si="7"/>
        <v>1.1396531299999992</v>
      </c>
      <c r="S27" s="34">
        <f t="shared" si="7"/>
        <v>-1.3675821199999998</v>
      </c>
      <c r="T27" s="34">
        <f t="shared" si="7"/>
        <v>-2.9410776200000006</v>
      </c>
      <c r="U27" s="34">
        <f>U25-U26</f>
        <v>-6.8241980299999998</v>
      </c>
      <c r="V27" s="34">
        <f>V25-V26</f>
        <v>-7.442919390000001</v>
      </c>
      <c r="W27" s="34">
        <f>W25-W26</f>
        <v>-8.0030999999999999</v>
      </c>
      <c r="X27" s="34">
        <f t="shared" ref="X27:Y27" si="8">X25-X26</f>
        <v>0</v>
      </c>
      <c r="Y27" s="34">
        <f t="shared" si="8"/>
        <v>-4.7270249700000004</v>
      </c>
      <c r="Z27" s="34">
        <f>Z25-Z26</f>
        <v>-27.098418179999992</v>
      </c>
      <c r="AA27" s="34">
        <f>AA25-AA26</f>
        <v>-3.6601719200000034</v>
      </c>
      <c r="AB27" s="34">
        <v>-6.5860855900000033</v>
      </c>
      <c r="AC27" s="34">
        <v>14.611752730000001</v>
      </c>
      <c r="AD27" s="34">
        <v>153.31507361000001</v>
      </c>
      <c r="AE27" s="34">
        <v>-4.841324179999992</v>
      </c>
      <c r="AF27" s="34">
        <v>1.8673478300000019</v>
      </c>
      <c r="AG27" s="34">
        <f>AG25-AG26</f>
        <v>-3.6344438600000011</v>
      </c>
      <c r="AH27" s="34">
        <f>AH25-AH26</f>
        <v>0.26738235999999915</v>
      </c>
      <c r="AI27" s="34">
        <f>AI25-AI26</f>
        <v>-1.5645005400000009</v>
      </c>
      <c r="AJ27" s="34">
        <f>AJ25-AJ26</f>
        <v>2.9713756400000051</v>
      </c>
      <c r="AK27" s="34">
        <v>-40.614503870000007</v>
      </c>
      <c r="AL27" s="34">
        <v>-1.9423321300000027</v>
      </c>
      <c r="AM27" s="35">
        <v>0.23612339999999851</v>
      </c>
      <c r="AN27" s="35">
        <v>460.95438314</v>
      </c>
      <c r="AO27" s="35">
        <f>AO25-AO26</f>
        <v>-3.3084495800000013</v>
      </c>
      <c r="AP27" s="35">
        <v>-6.3364332099999787</v>
      </c>
      <c r="AQ27" s="35">
        <v>5.333482459999999</v>
      </c>
      <c r="AR27" s="35">
        <v>11.58772725</v>
      </c>
      <c r="AS27" s="35">
        <v>30.049546590000002</v>
      </c>
      <c r="AT27" s="41">
        <v>-1.6709911099999994</v>
      </c>
      <c r="AU27" s="41">
        <v>-5.988766469999999</v>
      </c>
      <c r="AV27" s="41">
        <v>-0.97334376999999961</v>
      </c>
      <c r="AW27" s="41">
        <v>1.6314697299999967</v>
      </c>
      <c r="AX27" s="41">
        <v>0.59518556000000233</v>
      </c>
      <c r="AY27" s="41">
        <v>-7.3343471899999972</v>
      </c>
      <c r="AZ27" s="36">
        <f>SUM(D27:O27)</f>
        <v>-60.901182289999994</v>
      </c>
      <c r="BA27" s="42">
        <v>-67.539282810000003</v>
      </c>
      <c r="BB27" s="42">
        <v>114.08586540000002</v>
      </c>
      <c r="BC27" s="42">
        <v>484.53946340000005</v>
      </c>
      <c r="BD27" s="42">
        <v>-334.27243468999995</v>
      </c>
      <c r="BE27" s="37">
        <v>237.08026019000002</v>
      </c>
      <c r="BF27" s="39" t="s">
        <v>3</v>
      </c>
      <c r="BH27" s="38"/>
    </row>
    <row r="28" spans="1:61" s="1" customFormat="1" ht="29.25" customHeight="1" x14ac:dyDescent="0.2">
      <c r="C28" s="56" t="s">
        <v>6</v>
      </c>
      <c r="D28" s="40">
        <v>49.945227476266219</v>
      </c>
      <c r="E28" s="40">
        <v>48.857262841553492</v>
      </c>
      <c r="F28" s="40">
        <v>50.246358438361206</v>
      </c>
      <c r="G28" s="40">
        <v>49.732210663950013</v>
      </c>
      <c r="H28" s="40">
        <v>50.122391026873068</v>
      </c>
      <c r="I28" s="40">
        <v>51.303281783842934</v>
      </c>
      <c r="J28" s="40">
        <v>51.52134728673483</v>
      </c>
      <c r="K28" s="40">
        <v>51.853560465124858</v>
      </c>
      <c r="L28" s="40">
        <v>44.166770301363073</v>
      </c>
      <c r="M28" s="40">
        <v>44.212756633557028</v>
      </c>
      <c r="N28" s="40">
        <v>43.727907028621779</v>
      </c>
      <c r="O28" s="40">
        <v>42.932449592748249</v>
      </c>
      <c r="P28" s="40">
        <v>41.505941782003759</v>
      </c>
      <c r="Q28" s="40">
        <v>39.784346517121286</v>
      </c>
      <c r="R28" s="40">
        <v>39.361503043021088</v>
      </c>
      <c r="S28" s="40">
        <v>39.913589096843275</v>
      </c>
      <c r="T28" s="40">
        <v>39.309894652670366</v>
      </c>
      <c r="U28" s="40">
        <v>39.647166568763325</v>
      </c>
      <c r="V28" s="40">
        <v>40.189273792988125</v>
      </c>
      <c r="W28" s="40">
        <v>42.883835171591514</v>
      </c>
      <c r="X28" s="40">
        <v>43.815331886939703</v>
      </c>
      <c r="Y28" s="40">
        <v>43.815331886939703</v>
      </c>
      <c r="Z28" s="40">
        <v>48.763564843816702</v>
      </c>
      <c r="AA28" s="40">
        <v>50.593159067202507</v>
      </c>
      <c r="AB28" s="40">
        <v>49.742513122665429</v>
      </c>
      <c r="AC28" s="40">
        <v>49.264101798959445</v>
      </c>
      <c r="AD28" s="40">
        <v>49.151553167122472</v>
      </c>
      <c r="AE28" s="40">
        <v>50.021607026447434</v>
      </c>
      <c r="AF28" s="40">
        <v>50.12963594366996</v>
      </c>
      <c r="AG28" s="40">
        <v>51.467667763473848</v>
      </c>
      <c r="AH28" s="40">
        <v>51.530045558464508</v>
      </c>
      <c r="AI28" s="40">
        <v>49.806573430996522</v>
      </c>
      <c r="AJ28" s="40">
        <v>49.862107869497066</v>
      </c>
      <c r="AK28" s="40">
        <v>52.727838967816169</v>
      </c>
      <c r="AL28" s="40">
        <v>58.153014350317243</v>
      </c>
      <c r="AM28" s="41">
        <v>57.574414826792278</v>
      </c>
      <c r="AN28" s="41">
        <v>56.673266379422472</v>
      </c>
      <c r="AO28" s="41">
        <v>55.367089430057824</v>
      </c>
      <c r="AP28" s="41">
        <v>57.395693936973835</v>
      </c>
      <c r="AQ28" s="41">
        <v>58.127229745997141</v>
      </c>
      <c r="AR28" s="41">
        <v>58.336174028191287</v>
      </c>
      <c r="AS28" s="41">
        <v>59.107066619153905</v>
      </c>
      <c r="AT28" s="57">
        <v>60.445597288222586</v>
      </c>
      <c r="AU28" s="57">
        <v>61.428917365168644</v>
      </c>
      <c r="AV28" s="57">
        <v>64.56984554545933</v>
      </c>
      <c r="AW28" s="57">
        <v>65.770106526358973</v>
      </c>
      <c r="AX28" s="57">
        <v>65.376294872906442</v>
      </c>
      <c r="AY28" s="57">
        <v>63.234295386933894</v>
      </c>
      <c r="AZ28" s="44">
        <f>D28</f>
        <v>49.945227476266219</v>
      </c>
      <c r="BA28" s="33">
        <v>41.505941782003759</v>
      </c>
      <c r="BB28" s="33">
        <v>49.742513122665429</v>
      </c>
      <c r="BC28" s="33">
        <v>56.673266379422472</v>
      </c>
      <c r="BD28" s="33">
        <v>61.805998864262143</v>
      </c>
      <c r="BE28" s="37">
        <v>65.095111503848003</v>
      </c>
      <c r="BF28" s="56" t="s">
        <v>5</v>
      </c>
      <c r="BH28" s="38"/>
    </row>
    <row r="29" spans="1:61" s="1" customFormat="1" ht="29.25" customHeight="1" x14ac:dyDescent="0.2">
      <c r="C29" s="39" t="s">
        <v>59</v>
      </c>
      <c r="D29" s="40">
        <v>3.5288039200000001</v>
      </c>
      <c r="E29" s="40">
        <v>42.912727129999993</v>
      </c>
      <c r="F29" s="40">
        <v>10.08565411</v>
      </c>
      <c r="G29" s="40">
        <v>5.459834279999999</v>
      </c>
      <c r="H29" s="40">
        <v>250.95000360999998</v>
      </c>
      <c r="I29" s="40">
        <v>28.579982489999999</v>
      </c>
      <c r="J29" s="40">
        <v>11.496847499999999</v>
      </c>
      <c r="K29" s="40">
        <v>3.0975711399999994</v>
      </c>
      <c r="L29" s="40">
        <v>5.54190352</v>
      </c>
      <c r="M29" s="40">
        <v>11.95655198</v>
      </c>
      <c r="N29" s="40">
        <v>12.56458874</v>
      </c>
      <c r="O29" s="40">
        <v>7.6267204199999998</v>
      </c>
      <c r="P29" s="40">
        <v>10.129750289999999</v>
      </c>
      <c r="Q29" s="40">
        <v>841.46224984999992</v>
      </c>
      <c r="R29" s="40">
        <v>3.57273993</v>
      </c>
      <c r="S29" s="40">
        <v>8.9505715800000001</v>
      </c>
      <c r="T29" s="40">
        <v>6.9719789799999994</v>
      </c>
      <c r="U29" s="40">
        <v>6.6147785299999997</v>
      </c>
      <c r="V29" s="40">
        <v>42.195489069999994</v>
      </c>
      <c r="W29" s="40">
        <v>0.51747635000000003</v>
      </c>
      <c r="X29" s="40">
        <v>0</v>
      </c>
      <c r="Y29" s="40">
        <v>48.923265979999996</v>
      </c>
      <c r="Z29" s="40">
        <v>10.108907960000002</v>
      </c>
      <c r="AA29" s="40">
        <v>2.85274713</v>
      </c>
      <c r="AB29" s="40">
        <v>15.275767070000001</v>
      </c>
      <c r="AC29" s="40">
        <v>6.3943346099999996</v>
      </c>
      <c r="AD29" s="40">
        <v>3.1023559999999999</v>
      </c>
      <c r="AE29" s="40">
        <v>4.3337363399999997</v>
      </c>
      <c r="AF29" s="40">
        <v>13.933588639999998</v>
      </c>
      <c r="AG29" s="40">
        <v>5.8875366299999996</v>
      </c>
      <c r="AH29" s="40">
        <v>2.9145639499999998</v>
      </c>
      <c r="AI29" s="58">
        <v>18.395944710000002</v>
      </c>
      <c r="AJ29" s="58">
        <f>6725361.75/1000000</f>
        <v>6.7253617500000002</v>
      </c>
      <c r="AK29" s="58">
        <v>41.095310220000002</v>
      </c>
      <c r="AL29" s="58">
        <v>13.291987949999999</v>
      </c>
      <c r="AM29" s="57">
        <v>2.0941123400000001</v>
      </c>
      <c r="AN29" s="57">
        <v>19.231623339999999</v>
      </c>
      <c r="AO29" s="57">
        <v>2.3927531000000002</v>
      </c>
      <c r="AP29" s="57">
        <v>26.765663610000001</v>
      </c>
      <c r="AQ29" s="57">
        <v>2.4149624900000002</v>
      </c>
      <c r="AR29" s="57">
        <v>5.5937476699999999</v>
      </c>
      <c r="AS29" s="57">
        <v>50.171746640000002</v>
      </c>
      <c r="AT29" s="41">
        <v>3.8836544899999996</v>
      </c>
      <c r="AU29" s="41">
        <v>2.1478330699999999</v>
      </c>
      <c r="AV29" s="41">
        <v>8.5967888600000002</v>
      </c>
      <c r="AW29" s="41">
        <v>3.28874925</v>
      </c>
      <c r="AX29" s="41">
        <v>2.5307935000000001</v>
      </c>
      <c r="AY29" s="41">
        <v>60.454123090000003</v>
      </c>
      <c r="AZ29" s="55">
        <f>SUM(D29:O29)</f>
        <v>393.80118884000007</v>
      </c>
      <c r="BA29" s="33">
        <v>982.2999556499999</v>
      </c>
      <c r="BB29" s="33">
        <v>133.44460021</v>
      </c>
      <c r="BC29" s="33">
        <v>187.47243911000001</v>
      </c>
      <c r="BD29" s="33">
        <v>136.22502719000002</v>
      </c>
      <c r="BE29" s="37">
        <v>820.66293883999992</v>
      </c>
      <c r="BF29" s="39" t="s">
        <v>60</v>
      </c>
      <c r="BH29" s="38"/>
    </row>
    <row r="30" spans="1:61" s="1" customFormat="1" ht="30" customHeight="1" x14ac:dyDescent="0.2">
      <c r="C30" s="56" t="s">
        <v>76</v>
      </c>
      <c r="D30" s="60" t="s">
        <v>73</v>
      </c>
      <c r="E30" s="60" t="s">
        <v>73</v>
      </c>
      <c r="F30" s="60" t="s">
        <v>73</v>
      </c>
      <c r="G30" s="60" t="s">
        <v>73</v>
      </c>
      <c r="H30" s="60" t="s">
        <v>73</v>
      </c>
      <c r="I30" s="60" t="s">
        <v>73</v>
      </c>
      <c r="J30" s="60">
        <v>0</v>
      </c>
      <c r="K30" s="60">
        <v>0</v>
      </c>
      <c r="L30" s="60">
        <v>5.3994470000000003</v>
      </c>
      <c r="M30" s="60">
        <v>0</v>
      </c>
      <c r="N30" s="60">
        <v>7.7175529999999997</v>
      </c>
      <c r="O30" s="60">
        <v>0.42107879999999998</v>
      </c>
      <c r="P30" s="60">
        <v>0</v>
      </c>
      <c r="Q30" s="60">
        <v>0.19392120000000002</v>
      </c>
      <c r="R30" s="60">
        <v>0.25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9">
        <v>0.03</v>
      </c>
      <c r="AD30" s="58">
        <v>0</v>
      </c>
      <c r="AE30" s="58">
        <v>3.41</v>
      </c>
      <c r="AF30" s="60">
        <v>0.69</v>
      </c>
      <c r="AG30" s="58">
        <v>3.8</v>
      </c>
      <c r="AH30" s="58">
        <v>0</v>
      </c>
      <c r="AI30" s="58">
        <v>0</v>
      </c>
      <c r="AJ30" s="58">
        <v>9.9506169999999994</v>
      </c>
      <c r="AK30" s="48">
        <v>0</v>
      </c>
      <c r="AL30" s="48">
        <v>1.6961E-2</v>
      </c>
      <c r="AM30" s="41">
        <v>10.99999992</v>
      </c>
      <c r="AN30" s="41">
        <v>0.55777200000000005</v>
      </c>
      <c r="AO30" s="41">
        <f>11000000/1000000</f>
        <v>11</v>
      </c>
      <c r="AP30" s="41">
        <v>0</v>
      </c>
      <c r="AQ30" s="41">
        <f>14972503/1000000</f>
        <v>14.972503</v>
      </c>
      <c r="AR30" s="41">
        <v>7.9776E-2</v>
      </c>
      <c r="AS30" s="41">
        <v>1.2671399999999999</v>
      </c>
      <c r="AT30" s="57">
        <v>0</v>
      </c>
      <c r="AU30" s="57">
        <v>33.549999999999997</v>
      </c>
      <c r="AV30" s="57">
        <v>0</v>
      </c>
      <c r="AW30" s="57">
        <v>0</v>
      </c>
      <c r="AX30" s="57">
        <v>39</v>
      </c>
      <c r="AY30" s="61">
        <f>520443/1000000</f>
        <v>0.52044299999999999</v>
      </c>
      <c r="AZ30" s="55">
        <f>SUM(D30:O30)</f>
        <v>13.538078800000001</v>
      </c>
      <c r="BA30" s="33">
        <v>0.44392120000000002</v>
      </c>
      <c r="BB30" s="33">
        <v>28.89757792</v>
      </c>
      <c r="BC30" s="33">
        <v>100.94763399999999</v>
      </c>
      <c r="BD30" s="33">
        <v>79.544856999999993</v>
      </c>
      <c r="BE30" s="37">
        <v>178.24200815</v>
      </c>
      <c r="BF30" s="56" t="s">
        <v>81</v>
      </c>
      <c r="BG30" s="46"/>
      <c r="BH30" s="38"/>
    </row>
    <row r="31" spans="1:61" ht="33" customHeight="1" x14ac:dyDescent="0.5">
      <c r="A31" s="4"/>
      <c r="B31" s="62"/>
      <c r="C31" s="39" t="s">
        <v>75</v>
      </c>
      <c r="D31" s="40" t="s">
        <v>73</v>
      </c>
      <c r="E31" s="40" t="s">
        <v>73</v>
      </c>
      <c r="F31" s="40" t="s">
        <v>73</v>
      </c>
      <c r="G31" s="40" t="s">
        <v>73</v>
      </c>
      <c r="H31" s="40" t="s">
        <v>73</v>
      </c>
      <c r="I31" s="40" t="s">
        <v>73</v>
      </c>
      <c r="J31" s="40">
        <v>519.12</v>
      </c>
      <c r="K31" s="40">
        <v>2.5</v>
      </c>
      <c r="L31" s="40">
        <v>510</v>
      </c>
      <c r="M31" s="40">
        <v>1484</v>
      </c>
      <c r="N31" s="40">
        <v>205</v>
      </c>
      <c r="O31" s="40">
        <v>463.1</v>
      </c>
      <c r="P31" s="40">
        <v>475</v>
      </c>
      <c r="Q31" s="40">
        <v>407.3</v>
      </c>
      <c r="R31" s="40">
        <v>35</v>
      </c>
      <c r="S31" s="40">
        <v>88.5</v>
      </c>
      <c r="T31" s="40">
        <v>24</v>
      </c>
      <c r="U31" s="40">
        <v>313.2</v>
      </c>
      <c r="V31" s="40">
        <v>3504</v>
      </c>
      <c r="W31" s="40">
        <v>55.5</v>
      </c>
      <c r="X31" s="40">
        <v>0</v>
      </c>
      <c r="Y31" s="40">
        <v>13</v>
      </c>
      <c r="Z31" s="40">
        <v>593.20000000000005</v>
      </c>
      <c r="AA31" s="40">
        <v>902.5</v>
      </c>
      <c r="AB31" s="40">
        <v>258.5</v>
      </c>
      <c r="AC31" s="40">
        <v>305</v>
      </c>
      <c r="AD31" s="40">
        <v>465</v>
      </c>
      <c r="AE31" s="40">
        <v>460</v>
      </c>
      <c r="AF31" s="40">
        <v>514</v>
      </c>
      <c r="AG31" s="40">
        <v>658.2</v>
      </c>
      <c r="AH31" s="40">
        <v>459.75</v>
      </c>
      <c r="AI31" s="40">
        <v>687.5</v>
      </c>
      <c r="AJ31" s="40">
        <v>858</v>
      </c>
      <c r="AK31" s="40">
        <v>128.36000000000001</v>
      </c>
      <c r="AL31" s="40">
        <v>547</v>
      </c>
      <c r="AM31" s="41">
        <v>200</v>
      </c>
      <c r="AN31" s="41">
        <v>615</v>
      </c>
      <c r="AO31" s="41">
        <f>120000000/1000000</f>
        <v>120</v>
      </c>
      <c r="AP31" s="41">
        <v>846.3</v>
      </c>
      <c r="AQ31" s="41">
        <v>466.5</v>
      </c>
      <c r="AR31" s="41">
        <v>115</v>
      </c>
      <c r="AS31" s="41">
        <v>835</v>
      </c>
      <c r="AT31" s="41">
        <v>465</v>
      </c>
      <c r="AU31" s="41">
        <v>55</v>
      </c>
      <c r="AV31" s="41">
        <v>375</v>
      </c>
      <c r="AW31" s="41">
        <v>349</v>
      </c>
      <c r="AX31" s="41">
        <v>473</v>
      </c>
      <c r="AY31" s="41">
        <f>30000000/1000000</f>
        <v>30</v>
      </c>
      <c r="AZ31" s="55">
        <f>SUM(D31:O31)</f>
        <v>3183.72</v>
      </c>
      <c r="BA31" s="43">
        <v>6411.2</v>
      </c>
      <c r="BB31" s="43">
        <v>5541.3099999999995</v>
      </c>
      <c r="BC31" s="43">
        <v>4744.8</v>
      </c>
      <c r="BD31" s="43">
        <v>4333.9709999999995</v>
      </c>
      <c r="BE31" s="42">
        <v>7051.1778999999997</v>
      </c>
      <c r="BF31" s="39" t="s">
        <v>80</v>
      </c>
      <c r="BG31" s="46"/>
      <c r="BH31" s="38"/>
      <c r="BI31" s="1"/>
    </row>
    <row r="32" spans="1:61" ht="33" customHeight="1" x14ac:dyDescent="0.5">
      <c r="A32" s="4"/>
      <c r="B32" s="62"/>
      <c r="C32" s="63" t="s">
        <v>77</v>
      </c>
      <c r="D32" s="64" t="s">
        <v>73</v>
      </c>
      <c r="E32" s="64" t="s">
        <v>73</v>
      </c>
      <c r="F32" s="64" t="s">
        <v>73</v>
      </c>
      <c r="G32" s="64" t="s">
        <v>73</v>
      </c>
      <c r="H32" s="64" t="s">
        <v>73</v>
      </c>
      <c r="I32" s="64" t="s">
        <v>73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150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107">
        <f>SUM(D32:O32)</f>
        <v>0</v>
      </c>
      <c r="BA32" s="66">
        <v>0</v>
      </c>
      <c r="BB32" s="66">
        <v>0</v>
      </c>
      <c r="BC32" s="66">
        <v>150</v>
      </c>
      <c r="BD32" s="66">
        <v>75</v>
      </c>
      <c r="BE32" s="66">
        <v>109</v>
      </c>
      <c r="BF32" s="63" t="s">
        <v>79</v>
      </c>
      <c r="BG32" s="46"/>
      <c r="BH32" s="38"/>
      <c r="BI32" s="1"/>
    </row>
    <row r="33" spans="3:60" ht="21.75" customHeight="1" x14ac:dyDescent="0.5">
      <c r="C33" s="67" t="s">
        <v>74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68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9"/>
      <c r="AU33" s="67"/>
      <c r="AV33" s="67"/>
      <c r="AW33" s="67"/>
      <c r="AX33" s="67"/>
      <c r="AY33" s="67"/>
      <c r="AZ33" s="67"/>
      <c r="BA33" s="67"/>
      <c r="BB33" s="67"/>
      <c r="BC33" s="70"/>
      <c r="BD33" s="70"/>
      <c r="BE33" s="71"/>
      <c r="BF33" s="72" t="s">
        <v>78</v>
      </c>
      <c r="BH33" s="73"/>
    </row>
    <row r="34" spans="3:60" x14ac:dyDescent="0.5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74"/>
      <c r="W34" s="67"/>
      <c r="X34" s="67"/>
      <c r="Y34" s="67"/>
      <c r="Z34" s="67"/>
      <c r="AA34" s="74"/>
      <c r="AB34" s="67"/>
      <c r="AC34" s="67"/>
      <c r="AD34" s="67"/>
      <c r="AE34" s="67"/>
      <c r="AF34" s="67"/>
      <c r="AG34" s="75"/>
      <c r="AH34" s="68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71"/>
    </row>
    <row r="35" spans="3:60" x14ac:dyDescent="0.5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74"/>
      <c r="W35" s="67"/>
      <c r="X35" s="67"/>
      <c r="Y35" s="67"/>
      <c r="Z35" s="74"/>
      <c r="AA35" s="74"/>
      <c r="AB35" s="67"/>
      <c r="AC35" s="67"/>
      <c r="AD35" s="67"/>
      <c r="AE35" s="67"/>
      <c r="AF35" s="67"/>
      <c r="AG35" s="76"/>
      <c r="AH35" s="76"/>
      <c r="AI35" s="77"/>
      <c r="AJ35" s="76"/>
      <c r="AK35" s="67"/>
      <c r="AL35" s="67"/>
      <c r="AM35" s="67"/>
      <c r="AN35" s="67"/>
      <c r="AO35" s="67"/>
      <c r="AP35" s="67"/>
      <c r="AQ35" s="69"/>
      <c r="AR35" s="69"/>
      <c r="AS35" s="78"/>
      <c r="AT35" s="67"/>
      <c r="AU35" s="67"/>
      <c r="AV35" s="67"/>
      <c r="AW35" s="67"/>
      <c r="AX35" s="67"/>
      <c r="AY35" s="67"/>
      <c r="AZ35" s="70"/>
      <c r="BA35" s="70"/>
      <c r="BB35" s="67"/>
      <c r="BC35" s="67"/>
      <c r="BD35" s="79"/>
      <c r="BE35" s="80"/>
    </row>
    <row r="36" spans="3:60" x14ac:dyDescent="0.5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74"/>
      <c r="W36" s="67"/>
      <c r="X36" s="67"/>
      <c r="Y36" s="67"/>
      <c r="Z36" s="74"/>
      <c r="AA36" s="67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82"/>
      <c r="BC36" s="74"/>
      <c r="BD36" s="74"/>
      <c r="BE36" s="74"/>
    </row>
    <row r="37" spans="3:60" x14ac:dyDescent="0.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74"/>
      <c r="W37" s="67"/>
      <c r="X37" s="67"/>
      <c r="Y37" s="67"/>
      <c r="AB37" s="67"/>
      <c r="AC37" s="67"/>
      <c r="AD37" s="67"/>
      <c r="AE37" s="67"/>
      <c r="AF37" s="67"/>
      <c r="AG37" s="77"/>
      <c r="AH37" s="76"/>
      <c r="AI37" s="76"/>
      <c r="AJ37" s="76"/>
      <c r="AK37" s="67"/>
      <c r="AL37" s="67"/>
      <c r="AM37" s="67"/>
      <c r="AN37" s="67"/>
      <c r="AO37" s="67"/>
      <c r="AP37" s="67"/>
      <c r="AQ37" s="67"/>
      <c r="AS37" s="67"/>
      <c r="AT37" s="84"/>
      <c r="AU37" s="67"/>
      <c r="AV37" s="67"/>
      <c r="AW37" s="67"/>
      <c r="AX37" s="67"/>
      <c r="AY37" s="67"/>
      <c r="AZ37" s="67"/>
      <c r="BA37" s="67"/>
      <c r="BB37" s="82"/>
      <c r="BC37" s="67"/>
      <c r="BD37" s="67"/>
      <c r="BE37" s="85"/>
    </row>
    <row r="38" spans="3:60" x14ac:dyDescent="0.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70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86"/>
      <c r="AH38" s="76"/>
      <c r="AI38" s="76"/>
      <c r="AJ38" s="76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82"/>
      <c r="BC38" s="67"/>
      <c r="BD38" s="67"/>
      <c r="BE38" s="85"/>
    </row>
    <row r="39" spans="3:60" x14ac:dyDescent="0.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71"/>
    </row>
    <row r="40" spans="3:60" x14ac:dyDescent="0.5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G40" s="62"/>
    </row>
    <row r="41" spans="3:60" x14ac:dyDescent="0.5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85"/>
      <c r="BG41" s="62"/>
    </row>
    <row r="42" spans="3:60" x14ac:dyDescent="0.5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85"/>
      <c r="BG42" s="62"/>
    </row>
    <row r="43" spans="3:60" x14ac:dyDescent="0.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Y43" s="67"/>
      <c r="AZ43" s="67"/>
      <c r="BA43" s="67"/>
      <c r="BB43" s="67"/>
      <c r="BC43" s="67"/>
      <c r="BD43" s="67"/>
      <c r="BE43" s="85"/>
      <c r="BG43" s="62"/>
    </row>
    <row r="44" spans="3:60" x14ac:dyDescent="0.5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85"/>
    </row>
    <row r="45" spans="3:60" x14ac:dyDescent="0.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87"/>
    </row>
    <row r="46" spans="3:60" x14ac:dyDescent="0.5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</row>
    <row r="47" spans="3:60" x14ac:dyDescent="0.5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85"/>
    </row>
    <row r="48" spans="3:60" x14ac:dyDescent="0.5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3:57" x14ac:dyDescent="0.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85"/>
    </row>
    <row r="50" spans="3:57" x14ac:dyDescent="0.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</row>
    <row r="51" spans="3:57" x14ac:dyDescent="0.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85"/>
    </row>
    <row r="52" spans="3:57" x14ac:dyDescent="0.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85"/>
    </row>
    <row r="53" spans="3:57" x14ac:dyDescent="0.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</row>
    <row r="54" spans="3:57" x14ac:dyDescent="0.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</row>
    <row r="55" spans="3:57" x14ac:dyDescent="0.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</row>
    <row r="56" spans="3:57" x14ac:dyDescent="0.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</row>
    <row r="57" spans="3:57" x14ac:dyDescent="0.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</row>
    <row r="58" spans="3:57" x14ac:dyDescent="0.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</row>
    <row r="59" spans="3:57" x14ac:dyDescent="0.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</row>
    <row r="60" spans="3:57" x14ac:dyDescent="0.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</row>
    <row r="61" spans="3:57" x14ac:dyDescent="0.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</row>
    <row r="62" spans="3:57" x14ac:dyDescent="0.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</row>
    <row r="63" spans="3:57" x14ac:dyDescent="0.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</row>
    <row r="64" spans="3:57" x14ac:dyDescent="0.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</row>
    <row r="65" spans="3:56" x14ac:dyDescent="0.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</row>
    <row r="66" spans="3:56" x14ac:dyDescent="0.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</row>
    <row r="67" spans="3:56" x14ac:dyDescent="0.5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</row>
    <row r="68" spans="3:56" x14ac:dyDescent="0.5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</row>
    <row r="69" spans="3:56" x14ac:dyDescent="0.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</row>
    <row r="70" spans="3:56" x14ac:dyDescent="0.5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</row>
    <row r="71" spans="3:56" x14ac:dyDescent="0.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</row>
    <row r="72" spans="3:56" x14ac:dyDescent="0.5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</row>
    <row r="73" spans="3:56" x14ac:dyDescent="0.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</row>
    <row r="74" spans="3:56" x14ac:dyDescent="0.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</row>
    <row r="75" spans="3:56" x14ac:dyDescent="0.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</row>
    <row r="76" spans="3:56" x14ac:dyDescent="0.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</row>
    <row r="77" spans="3:56" x14ac:dyDescent="0.5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</row>
    <row r="78" spans="3:56" x14ac:dyDescent="0.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</row>
    <row r="79" spans="3:56" x14ac:dyDescent="0.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</row>
    <row r="80" spans="3:56" x14ac:dyDescent="0.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</row>
    <row r="81" spans="3:56" x14ac:dyDescent="0.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</row>
    <row r="82" spans="3:56" x14ac:dyDescent="0.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</row>
    <row r="83" spans="3:56" x14ac:dyDescent="0.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</row>
    <row r="84" spans="3:56" x14ac:dyDescent="0.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3:56" x14ac:dyDescent="0.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</row>
    <row r="86" spans="3:56" x14ac:dyDescent="0.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</row>
    <row r="87" spans="3:56" x14ac:dyDescent="0.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</row>
    <row r="88" spans="3:56" x14ac:dyDescent="0.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</row>
    <row r="89" spans="3:56" x14ac:dyDescent="0.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</row>
    <row r="90" spans="3:56" x14ac:dyDescent="0.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</row>
    <row r="91" spans="3:56" x14ac:dyDescent="0.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</row>
    <row r="92" spans="3:56" x14ac:dyDescent="0.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</row>
    <row r="93" spans="3:56" x14ac:dyDescent="0.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</row>
    <row r="94" spans="3:56" x14ac:dyDescent="0.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</row>
    <row r="95" spans="3:56" x14ac:dyDescent="0.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</row>
    <row r="96" spans="3:56" x14ac:dyDescent="0.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</row>
    <row r="97" spans="3:56" x14ac:dyDescent="0.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</row>
    <row r="98" spans="3:56" x14ac:dyDescent="0.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</row>
    <row r="99" spans="3:56" x14ac:dyDescent="0.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</row>
    <row r="100" spans="3:56" x14ac:dyDescent="0.5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</row>
    <row r="101" spans="3:56" x14ac:dyDescent="0.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</row>
    <row r="102" spans="3:56" x14ac:dyDescent="0.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</row>
    <row r="103" spans="3:56" x14ac:dyDescent="0.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</row>
    <row r="104" spans="3:56" x14ac:dyDescent="0.5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</row>
    <row r="105" spans="3:56" x14ac:dyDescent="0.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</row>
    <row r="106" spans="3:56" x14ac:dyDescent="0.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</row>
    <row r="107" spans="3:56" x14ac:dyDescent="0.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</row>
    <row r="108" spans="3:56" x14ac:dyDescent="0.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</row>
    <row r="109" spans="3:56" x14ac:dyDescent="0.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</row>
    <row r="110" spans="3:56" x14ac:dyDescent="0.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</row>
    <row r="111" spans="3:56" x14ac:dyDescent="0.5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</row>
    <row r="112" spans="3:56" x14ac:dyDescent="0.5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</row>
    <row r="113" spans="3:56" x14ac:dyDescent="0.5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</row>
    <row r="114" spans="3:56" x14ac:dyDescent="0.5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</row>
    <row r="115" spans="3:56" x14ac:dyDescent="0.5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</row>
    <row r="116" spans="3:56" x14ac:dyDescent="0.5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</row>
    <row r="117" spans="3:56" x14ac:dyDescent="0.5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</row>
    <row r="118" spans="3:56" x14ac:dyDescent="0.5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</row>
    <row r="119" spans="3:56" x14ac:dyDescent="0.5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</row>
    <row r="120" spans="3:56" x14ac:dyDescent="0.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3:56" x14ac:dyDescent="0.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</row>
    <row r="122" spans="3:56" x14ac:dyDescent="0.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</row>
    <row r="123" spans="3:56" x14ac:dyDescent="0.5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</row>
    <row r="124" spans="3:56" x14ac:dyDescent="0.5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</row>
    <row r="125" spans="3:56" x14ac:dyDescent="0.5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</row>
    <row r="126" spans="3:56" x14ac:dyDescent="0.5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</row>
    <row r="127" spans="3:56" x14ac:dyDescent="0.5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</row>
    <row r="128" spans="3:56" x14ac:dyDescent="0.5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</row>
    <row r="129" spans="3:56" x14ac:dyDescent="0.5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</row>
    <row r="130" spans="3:56" x14ac:dyDescent="0.5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</row>
    <row r="131" spans="3:56" x14ac:dyDescent="0.5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</row>
    <row r="132" spans="3:56" x14ac:dyDescent="0.5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</row>
    <row r="133" spans="3:56" x14ac:dyDescent="0.5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</row>
    <row r="134" spans="3:56" x14ac:dyDescent="0.5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</row>
    <row r="135" spans="3:56" x14ac:dyDescent="0.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</row>
    <row r="136" spans="3:56" x14ac:dyDescent="0.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</row>
    <row r="137" spans="3:56" x14ac:dyDescent="0.5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</row>
    <row r="138" spans="3:56" x14ac:dyDescent="0.5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</row>
    <row r="139" spans="3:56" x14ac:dyDescent="0.5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</row>
    <row r="140" spans="3:56" x14ac:dyDescent="0.5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</row>
    <row r="141" spans="3:56" x14ac:dyDescent="0.5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</row>
    <row r="142" spans="3:56" x14ac:dyDescent="0.5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</row>
    <row r="143" spans="3:56" x14ac:dyDescent="0.5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</row>
    <row r="144" spans="3:56" x14ac:dyDescent="0.5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3:56" x14ac:dyDescent="0.5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</row>
    <row r="146" spans="3:56" x14ac:dyDescent="0.5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</row>
    <row r="147" spans="3:56" x14ac:dyDescent="0.5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</row>
    <row r="148" spans="3:56" x14ac:dyDescent="0.5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</row>
    <row r="149" spans="3:56" x14ac:dyDescent="0.5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</row>
    <row r="150" spans="3:56" x14ac:dyDescent="0.5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</row>
    <row r="151" spans="3:56" x14ac:dyDescent="0.5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</row>
    <row r="152" spans="3:56" x14ac:dyDescent="0.5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</row>
    <row r="153" spans="3:56" x14ac:dyDescent="0.5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</row>
    <row r="154" spans="3:56" x14ac:dyDescent="0.5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</row>
    <row r="155" spans="3:56" x14ac:dyDescent="0.5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</row>
    <row r="156" spans="3:56" x14ac:dyDescent="0.5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</row>
    <row r="157" spans="3:56" x14ac:dyDescent="0.5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</row>
    <row r="158" spans="3:56" x14ac:dyDescent="0.5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</row>
    <row r="159" spans="3:56" x14ac:dyDescent="0.5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</row>
    <row r="160" spans="3:56" x14ac:dyDescent="0.5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</row>
    <row r="161" spans="3:56" x14ac:dyDescent="0.5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3:56" x14ac:dyDescent="0.5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</row>
    <row r="163" spans="3:56" x14ac:dyDescent="0.5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</row>
    <row r="164" spans="3:56" x14ac:dyDescent="0.5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</row>
    <row r="165" spans="3:56" x14ac:dyDescent="0.5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</row>
    <row r="166" spans="3:56" x14ac:dyDescent="0.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</row>
    <row r="167" spans="3:56" x14ac:dyDescent="0.5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</row>
    <row r="168" spans="3:56" x14ac:dyDescent="0.5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</row>
    <row r="169" spans="3:56" x14ac:dyDescent="0.5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</row>
    <row r="170" spans="3:56" x14ac:dyDescent="0.5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</row>
    <row r="171" spans="3:56" x14ac:dyDescent="0.5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</row>
    <row r="172" spans="3:56" x14ac:dyDescent="0.5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</row>
    <row r="173" spans="3:56" x14ac:dyDescent="0.5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</row>
    <row r="174" spans="3:56" x14ac:dyDescent="0.5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</row>
    <row r="175" spans="3:56" x14ac:dyDescent="0.5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</row>
    <row r="176" spans="3:56" x14ac:dyDescent="0.5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</row>
    <row r="177" spans="3:56" x14ac:dyDescent="0.5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3:56" x14ac:dyDescent="0.5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</row>
    <row r="179" spans="3:56" x14ac:dyDescent="0.5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</row>
    <row r="180" spans="3:56" x14ac:dyDescent="0.5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</row>
    <row r="181" spans="3:56" x14ac:dyDescent="0.5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</row>
    <row r="182" spans="3:56" x14ac:dyDescent="0.5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</row>
    <row r="183" spans="3:56" x14ac:dyDescent="0.5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</row>
    <row r="184" spans="3:56" x14ac:dyDescent="0.5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</row>
    <row r="185" spans="3:56" x14ac:dyDescent="0.5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</row>
    <row r="186" spans="3:56" x14ac:dyDescent="0.5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</row>
    <row r="187" spans="3:56" x14ac:dyDescent="0.5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</row>
    <row r="188" spans="3:56" x14ac:dyDescent="0.5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</row>
    <row r="189" spans="3:56" x14ac:dyDescent="0.5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</row>
    <row r="190" spans="3:56" x14ac:dyDescent="0.5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</row>
    <row r="191" spans="3:56" x14ac:dyDescent="0.5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</row>
    <row r="192" spans="3:56" x14ac:dyDescent="0.5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</row>
    <row r="193" spans="3:56" x14ac:dyDescent="0.5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</row>
    <row r="194" spans="3:56" x14ac:dyDescent="0.5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</row>
    <row r="195" spans="3:56" x14ac:dyDescent="0.5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</row>
    <row r="196" spans="3:56" x14ac:dyDescent="0.5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</row>
    <row r="197" spans="3:56" x14ac:dyDescent="0.5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</row>
    <row r="198" spans="3:56" x14ac:dyDescent="0.5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</row>
    <row r="199" spans="3:56" x14ac:dyDescent="0.5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</row>
    <row r="200" spans="3:56" x14ac:dyDescent="0.5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3:56" x14ac:dyDescent="0.5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</row>
    <row r="202" spans="3:56" x14ac:dyDescent="0.5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</row>
    <row r="203" spans="3:56" x14ac:dyDescent="0.5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</row>
    <row r="204" spans="3:56" x14ac:dyDescent="0.5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</row>
    <row r="205" spans="3:56" x14ac:dyDescent="0.5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</row>
    <row r="206" spans="3:56" x14ac:dyDescent="0.5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</row>
    <row r="207" spans="3:56" x14ac:dyDescent="0.5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</row>
    <row r="208" spans="3:56" x14ac:dyDescent="0.5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</row>
    <row r="209" spans="3:56" x14ac:dyDescent="0.5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</row>
    <row r="210" spans="3:56" x14ac:dyDescent="0.5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</row>
    <row r="211" spans="3:56" x14ac:dyDescent="0.5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</row>
    <row r="212" spans="3:56" x14ac:dyDescent="0.5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</row>
    <row r="213" spans="3:56" x14ac:dyDescent="0.5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</row>
    <row r="214" spans="3:56" x14ac:dyDescent="0.5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</row>
    <row r="215" spans="3:56" x14ac:dyDescent="0.5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</row>
    <row r="216" spans="3:56" x14ac:dyDescent="0.5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</row>
    <row r="217" spans="3:56" x14ac:dyDescent="0.5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</row>
    <row r="218" spans="3:56" x14ac:dyDescent="0.5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</row>
    <row r="219" spans="3:56" x14ac:dyDescent="0.5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</row>
    <row r="220" spans="3:56" x14ac:dyDescent="0.5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</row>
    <row r="221" spans="3:56" x14ac:dyDescent="0.5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</row>
    <row r="222" spans="3:56" x14ac:dyDescent="0.5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</row>
    <row r="223" spans="3:56" x14ac:dyDescent="0.5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</row>
    <row r="224" spans="3:56" x14ac:dyDescent="0.5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</row>
    <row r="225" spans="3:56" x14ac:dyDescent="0.5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</row>
    <row r="226" spans="3:56" x14ac:dyDescent="0.5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</row>
    <row r="227" spans="3:56" x14ac:dyDescent="0.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</row>
    <row r="228" spans="3:56" x14ac:dyDescent="0.5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</row>
    <row r="229" spans="3:56" x14ac:dyDescent="0.5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</row>
    <row r="230" spans="3:56" x14ac:dyDescent="0.5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</row>
    <row r="231" spans="3:56" x14ac:dyDescent="0.5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</row>
    <row r="232" spans="3:56" x14ac:dyDescent="0.5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</row>
    <row r="233" spans="3:56" x14ac:dyDescent="0.5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</row>
    <row r="234" spans="3:56" x14ac:dyDescent="0.5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</row>
    <row r="235" spans="3:56" x14ac:dyDescent="0.5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</row>
    <row r="236" spans="3:56" x14ac:dyDescent="0.5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</row>
    <row r="237" spans="3:56" x14ac:dyDescent="0.5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</row>
    <row r="238" spans="3:56" x14ac:dyDescent="0.5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</row>
    <row r="239" spans="3:56" x14ac:dyDescent="0.5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</row>
    <row r="240" spans="3:56" x14ac:dyDescent="0.5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</row>
    <row r="241" spans="3:56" x14ac:dyDescent="0.5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</row>
    <row r="242" spans="3:56" x14ac:dyDescent="0.5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</row>
    <row r="243" spans="3:56" x14ac:dyDescent="0.5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</row>
    <row r="244" spans="3:56" x14ac:dyDescent="0.5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</row>
    <row r="245" spans="3:56" x14ac:dyDescent="0.5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</row>
    <row r="246" spans="3:56" x14ac:dyDescent="0.5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</row>
    <row r="247" spans="3:56" x14ac:dyDescent="0.5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</row>
    <row r="248" spans="3:56" x14ac:dyDescent="0.5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</row>
    <row r="249" spans="3:56" x14ac:dyDescent="0.5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</row>
    <row r="250" spans="3:56" x14ac:dyDescent="0.5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</row>
    <row r="251" spans="3:56" x14ac:dyDescent="0.5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</row>
    <row r="252" spans="3:56" x14ac:dyDescent="0.5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</row>
    <row r="253" spans="3:56" x14ac:dyDescent="0.5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</row>
    <row r="254" spans="3:56" x14ac:dyDescent="0.5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</row>
    <row r="255" spans="3:56" x14ac:dyDescent="0.5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</row>
    <row r="256" spans="3:56" x14ac:dyDescent="0.5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</row>
    <row r="257" spans="3:56" x14ac:dyDescent="0.5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</row>
    <row r="258" spans="3:56" x14ac:dyDescent="0.5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</row>
    <row r="259" spans="3:56" x14ac:dyDescent="0.5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</row>
    <row r="260" spans="3:56" x14ac:dyDescent="0.5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</row>
    <row r="261" spans="3:56" x14ac:dyDescent="0.5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</row>
    <row r="262" spans="3:56" x14ac:dyDescent="0.5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</row>
    <row r="263" spans="3:56" x14ac:dyDescent="0.5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</row>
    <row r="264" spans="3:56" x14ac:dyDescent="0.5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</row>
    <row r="265" spans="3:56" x14ac:dyDescent="0.5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</row>
    <row r="266" spans="3:56" x14ac:dyDescent="0.5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</row>
    <row r="267" spans="3:56" x14ac:dyDescent="0.5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</row>
    <row r="268" spans="3:56" x14ac:dyDescent="0.5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</row>
    <row r="269" spans="3:56" x14ac:dyDescent="0.5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</row>
    <row r="270" spans="3:56" x14ac:dyDescent="0.5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</row>
    <row r="271" spans="3:56" x14ac:dyDescent="0.5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</row>
    <row r="272" spans="3:56" x14ac:dyDescent="0.5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</row>
    <row r="273" spans="3:56" x14ac:dyDescent="0.5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</row>
    <row r="274" spans="3:56" x14ac:dyDescent="0.5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</row>
    <row r="275" spans="3:56" x14ac:dyDescent="0.5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</row>
    <row r="276" spans="3:56" x14ac:dyDescent="0.5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</row>
    <row r="277" spans="3:56" x14ac:dyDescent="0.5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</row>
    <row r="278" spans="3:56" x14ac:dyDescent="0.5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</row>
    <row r="279" spans="3:56" x14ac:dyDescent="0.5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</row>
    <row r="280" spans="3:56" x14ac:dyDescent="0.5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</row>
    <row r="281" spans="3:56" x14ac:dyDescent="0.5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</row>
    <row r="282" spans="3:56" x14ac:dyDescent="0.5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</row>
    <row r="283" spans="3:56" x14ac:dyDescent="0.5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</row>
    <row r="284" spans="3:56" x14ac:dyDescent="0.5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</row>
    <row r="285" spans="3:56" x14ac:dyDescent="0.5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</row>
    <row r="286" spans="3:56" x14ac:dyDescent="0.5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</row>
    <row r="287" spans="3:56" x14ac:dyDescent="0.5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</row>
    <row r="288" spans="3:56" x14ac:dyDescent="0.5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</row>
    <row r="289" spans="3:56" x14ac:dyDescent="0.5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</row>
    <row r="290" spans="3:56" x14ac:dyDescent="0.5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</row>
    <row r="291" spans="3:56" x14ac:dyDescent="0.5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</row>
    <row r="292" spans="3:56" x14ac:dyDescent="0.5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</row>
    <row r="293" spans="3:56" x14ac:dyDescent="0.5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</row>
    <row r="294" spans="3:56" x14ac:dyDescent="0.5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</row>
    <row r="295" spans="3:56" x14ac:dyDescent="0.5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</row>
    <row r="296" spans="3:56" x14ac:dyDescent="0.5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</row>
    <row r="297" spans="3:56" x14ac:dyDescent="0.5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</row>
    <row r="298" spans="3:56" x14ac:dyDescent="0.5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</row>
    <row r="299" spans="3:56" x14ac:dyDescent="0.5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</row>
    <row r="300" spans="3:56" x14ac:dyDescent="0.5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</row>
    <row r="301" spans="3:56" x14ac:dyDescent="0.5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</row>
    <row r="302" spans="3:56" x14ac:dyDescent="0.5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</row>
    <row r="303" spans="3:56" x14ac:dyDescent="0.5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</row>
    <row r="304" spans="3:56" x14ac:dyDescent="0.5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</row>
    <row r="305" spans="3:56" x14ac:dyDescent="0.5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</row>
    <row r="306" spans="3:56" x14ac:dyDescent="0.5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</row>
    <row r="307" spans="3:56" x14ac:dyDescent="0.5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</row>
    <row r="308" spans="3:56" x14ac:dyDescent="0.5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</row>
    <row r="309" spans="3:56" x14ac:dyDescent="0.5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</row>
    <row r="310" spans="3:56" x14ac:dyDescent="0.5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</row>
    <row r="311" spans="3:56" x14ac:dyDescent="0.5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</row>
    <row r="312" spans="3:56" x14ac:dyDescent="0.5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</row>
    <row r="313" spans="3:56" x14ac:dyDescent="0.5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</row>
    <row r="314" spans="3:56" x14ac:dyDescent="0.5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</row>
    <row r="315" spans="3:56" x14ac:dyDescent="0.5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</row>
    <row r="316" spans="3:56" x14ac:dyDescent="0.5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</row>
    <row r="317" spans="3:56" x14ac:dyDescent="0.5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</row>
    <row r="318" spans="3:56" x14ac:dyDescent="0.5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</row>
    <row r="319" spans="3:56" x14ac:dyDescent="0.5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</row>
    <row r="320" spans="3:56" x14ac:dyDescent="0.5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</row>
    <row r="321" spans="3:56" x14ac:dyDescent="0.5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</row>
    <row r="322" spans="3:56" x14ac:dyDescent="0.5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</row>
    <row r="323" spans="3:56" x14ac:dyDescent="0.5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</row>
    <row r="324" spans="3:56" x14ac:dyDescent="0.5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</row>
    <row r="325" spans="3:56" x14ac:dyDescent="0.5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</row>
    <row r="326" spans="3:56" x14ac:dyDescent="0.5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</row>
    <row r="327" spans="3:56" x14ac:dyDescent="0.5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</row>
    <row r="328" spans="3:56" x14ac:dyDescent="0.5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</row>
    <row r="329" spans="3:56" x14ac:dyDescent="0.5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</row>
    <row r="330" spans="3:56" x14ac:dyDescent="0.5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</row>
    <row r="331" spans="3:56" x14ac:dyDescent="0.5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</row>
    <row r="332" spans="3:56" x14ac:dyDescent="0.5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</row>
    <row r="333" spans="3:56" x14ac:dyDescent="0.5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</row>
    <row r="334" spans="3:56" x14ac:dyDescent="0.5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</row>
    <row r="335" spans="3:56" x14ac:dyDescent="0.5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</row>
    <row r="336" spans="3:56" x14ac:dyDescent="0.5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</row>
    <row r="337" spans="3:56" x14ac:dyDescent="0.5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</row>
    <row r="338" spans="3:56" x14ac:dyDescent="0.5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</row>
    <row r="339" spans="3:56" x14ac:dyDescent="0.5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</row>
    <row r="340" spans="3:56" x14ac:dyDescent="0.5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</row>
    <row r="341" spans="3:56" x14ac:dyDescent="0.5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</row>
    <row r="342" spans="3:56" x14ac:dyDescent="0.5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</row>
    <row r="343" spans="3:56" x14ac:dyDescent="0.5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</row>
    <row r="344" spans="3:56" x14ac:dyDescent="0.5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</row>
    <row r="345" spans="3:56" x14ac:dyDescent="0.5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</row>
    <row r="346" spans="3:56" x14ac:dyDescent="0.5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</row>
    <row r="347" spans="3:56" x14ac:dyDescent="0.5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</row>
    <row r="348" spans="3:56" x14ac:dyDescent="0.5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</row>
    <row r="349" spans="3:56" x14ac:dyDescent="0.5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</row>
    <row r="350" spans="3:56" x14ac:dyDescent="0.5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</row>
    <row r="351" spans="3:56" x14ac:dyDescent="0.5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</row>
    <row r="352" spans="3:56" x14ac:dyDescent="0.5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</row>
    <row r="353" spans="3:56" x14ac:dyDescent="0.5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</row>
    <row r="354" spans="3:56" x14ac:dyDescent="0.5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</row>
    <row r="355" spans="3:56" x14ac:dyDescent="0.5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</row>
    <row r="356" spans="3:56" x14ac:dyDescent="0.5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</row>
    <row r="357" spans="3:56" x14ac:dyDescent="0.5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</row>
    <row r="358" spans="3:56" x14ac:dyDescent="0.5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</row>
    <row r="359" spans="3:56" x14ac:dyDescent="0.5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</row>
    <row r="360" spans="3:56" x14ac:dyDescent="0.5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</row>
    <row r="361" spans="3:56" x14ac:dyDescent="0.5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</row>
    <row r="362" spans="3:56" x14ac:dyDescent="0.5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</row>
    <row r="363" spans="3:56" x14ac:dyDescent="0.5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</row>
    <row r="364" spans="3:56" x14ac:dyDescent="0.5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</row>
    <row r="365" spans="3:56" x14ac:dyDescent="0.5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</row>
    <row r="366" spans="3:56" x14ac:dyDescent="0.5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</row>
    <row r="367" spans="3:56" x14ac:dyDescent="0.5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</row>
    <row r="368" spans="3:56" x14ac:dyDescent="0.5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</row>
    <row r="369" spans="3:56" x14ac:dyDescent="0.5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</row>
    <row r="370" spans="3:56" x14ac:dyDescent="0.5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</row>
    <row r="371" spans="3:56" x14ac:dyDescent="0.5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</row>
    <row r="372" spans="3:56" x14ac:dyDescent="0.5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</row>
    <row r="373" spans="3:56" x14ac:dyDescent="0.5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</row>
    <row r="374" spans="3:56" x14ac:dyDescent="0.5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</row>
    <row r="375" spans="3:56" x14ac:dyDescent="0.5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</row>
    <row r="376" spans="3:56" x14ac:dyDescent="0.5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</row>
    <row r="377" spans="3:56" x14ac:dyDescent="0.5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</row>
    <row r="378" spans="3:56" x14ac:dyDescent="0.5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</row>
    <row r="379" spans="3:56" x14ac:dyDescent="0.5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</row>
    <row r="380" spans="3:56" x14ac:dyDescent="0.5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</row>
    <row r="381" spans="3:56" x14ac:dyDescent="0.5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</row>
    <row r="382" spans="3:56" x14ac:dyDescent="0.5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</row>
    <row r="383" spans="3:56" x14ac:dyDescent="0.5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</row>
    <row r="384" spans="3:56" x14ac:dyDescent="0.5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</row>
    <row r="385" spans="3:56" x14ac:dyDescent="0.5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</row>
    <row r="386" spans="3:56" x14ac:dyDescent="0.5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</row>
    <row r="387" spans="3:56" x14ac:dyDescent="0.5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</row>
    <row r="388" spans="3:56" x14ac:dyDescent="0.5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</row>
    <row r="389" spans="3:56" x14ac:dyDescent="0.5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</row>
    <row r="390" spans="3:56" x14ac:dyDescent="0.5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</row>
    <row r="391" spans="3:56" x14ac:dyDescent="0.5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</row>
    <row r="392" spans="3:56" x14ac:dyDescent="0.5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</row>
    <row r="393" spans="3:56" x14ac:dyDescent="0.5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</row>
    <row r="394" spans="3:56" x14ac:dyDescent="0.5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</row>
    <row r="395" spans="3:56" x14ac:dyDescent="0.5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</row>
    <row r="396" spans="3:56" x14ac:dyDescent="0.5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</row>
    <row r="397" spans="3:56" x14ac:dyDescent="0.5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</row>
    <row r="398" spans="3:56" x14ac:dyDescent="0.5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</row>
    <row r="399" spans="3:56" x14ac:dyDescent="0.5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</row>
    <row r="400" spans="3:56" x14ac:dyDescent="0.5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</row>
    <row r="401" spans="3:56" x14ac:dyDescent="0.5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</row>
    <row r="402" spans="3:56" x14ac:dyDescent="0.5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</row>
    <row r="403" spans="3:56" x14ac:dyDescent="0.5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</row>
    <row r="404" spans="3:56" x14ac:dyDescent="0.5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</row>
    <row r="405" spans="3:56" x14ac:dyDescent="0.5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</row>
    <row r="406" spans="3:56" x14ac:dyDescent="0.5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</row>
    <row r="407" spans="3:56" x14ac:dyDescent="0.5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</row>
    <row r="408" spans="3:56" x14ac:dyDescent="0.5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</row>
    <row r="409" spans="3:56" x14ac:dyDescent="0.5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</row>
    <row r="410" spans="3:56" x14ac:dyDescent="0.5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</row>
    <row r="411" spans="3:56" x14ac:dyDescent="0.5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</row>
    <row r="412" spans="3:56" x14ac:dyDescent="0.5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</row>
    <row r="413" spans="3:56" x14ac:dyDescent="0.5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</row>
    <row r="414" spans="3:56" x14ac:dyDescent="0.5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</row>
    <row r="415" spans="3:56" x14ac:dyDescent="0.5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</row>
    <row r="416" spans="3:56" x14ac:dyDescent="0.5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</row>
    <row r="417" spans="3:56" x14ac:dyDescent="0.5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</row>
    <row r="418" spans="3:56" x14ac:dyDescent="0.5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</row>
    <row r="419" spans="3:56" x14ac:dyDescent="0.5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</row>
    <row r="420" spans="3:56" x14ac:dyDescent="0.5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</row>
    <row r="421" spans="3:56" x14ac:dyDescent="0.5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</row>
    <row r="422" spans="3:56" x14ac:dyDescent="0.5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</row>
    <row r="423" spans="3:56" x14ac:dyDescent="0.5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</row>
    <row r="424" spans="3:56" x14ac:dyDescent="0.5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</row>
    <row r="425" spans="3:56" x14ac:dyDescent="0.5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</row>
    <row r="426" spans="3:56" x14ac:dyDescent="0.5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</row>
    <row r="427" spans="3:56" x14ac:dyDescent="0.5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</row>
    <row r="428" spans="3:56" x14ac:dyDescent="0.5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</row>
    <row r="429" spans="3:56" x14ac:dyDescent="0.5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</row>
    <row r="430" spans="3:56" x14ac:dyDescent="0.5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</row>
    <row r="431" spans="3:56" x14ac:dyDescent="0.5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</row>
    <row r="432" spans="3:56" x14ac:dyDescent="0.5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</row>
    <row r="433" spans="3:56" x14ac:dyDescent="0.5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</row>
    <row r="434" spans="3:56" x14ac:dyDescent="0.5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</row>
    <row r="435" spans="3:56" x14ac:dyDescent="0.5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</row>
    <row r="436" spans="3:56" x14ac:dyDescent="0.5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</row>
    <row r="437" spans="3:56" x14ac:dyDescent="0.5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</row>
    <row r="438" spans="3:56" x14ac:dyDescent="0.5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</row>
    <row r="439" spans="3:56" x14ac:dyDescent="0.5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</row>
    <row r="440" spans="3:56" x14ac:dyDescent="0.5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</row>
    <row r="441" spans="3:56" x14ac:dyDescent="0.5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</row>
    <row r="442" spans="3:56" x14ac:dyDescent="0.5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</row>
    <row r="443" spans="3:56" x14ac:dyDescent="0.5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</row>
    <row r="444" spans="3:56" x14ac:dyDescent="0.5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</row>
    <row r="445" spans="3:56" x14ac:dyDescent="0.5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</row>
    <row r="446" spans="3:56" x14ac:dyDescent="0.5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</row>
    <row r="447" spans="3:56" x14ac:dyDescent="0.5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</row>
    <row r="448" spans="3:56" x14ac:dyDescent="0.5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</row>
    <row r="449" spans="3:56" x14ac:dyDescent="0.5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</row>
    <row r="450" spans="3:56" x14ac:dyDescent="0.5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</row>
    <row r="451" spans="3:56" x14ac:dyDescent="0.5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</row>
    <row r="452" spans="3:56" x14ac:dyDescent="0.5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</row>
    <row r="453" spans="3:56" x14ac:dyDescent="0.5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</row>
    <row r="454" spans="3:56" x14ac:dyDescent="0.5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</row>
    <row r="455" spans="3:56" x14ac:dyDescent="0.5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</row>
    <row r="456" spans="3:56" x14ac:dyDescent="0.5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</row>
    <row r="457" spans="3:56" x14ac:dyDescent="0.5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</row>
    <row r="458" spans="3:56" x14ac:dyDescent="0.5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</row>
    <row r="459" spans="3:56" x14ac:dyDescent="0.5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</row>
    <row r="460" spans="3:56" x14ac:dyDescent="0.5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</row>
    <row r="461" spans="3:56" x14ac:dyDescent="0.5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</row>
    <row r="462" spans="3:56" x14ac:dyDescent="0.5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</row>
    <row r="463" spans="3:56" x14ac:dyDescent="0.5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</row>
    <row r="464" spans="3:56" x14ac:dyDescent="0.5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</row>
    <row r="465" spans="3:56" x14ac:dyDescent="0.5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</row>
    <row r="466" spans="3:56" x14ac:dyDescent="0.5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</row>
    <row r="467" spans="3:56" x14ac:dyDescent="0.5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</row>
    <row r="468" spans="3:56" x14ac:dyDescent="0.5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</row>
    <row r="469" spans="3:56" x14ac:dyDescent="0.5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</row>
    <row r="470" spans="3:56" x14ac:dyDescent="0.5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</row>
    <row r="471" spans="3:56" x14ac:dyDescent="0.5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</row>
    <row r="472" spans="3:56" x14ac:dyDescent="0.5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</row>
    <row r="473" spans="3:56" x14ac:dyDescent="0.5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</row>
    <row r="474" spans="3:56" x14ac:dyDescent="0.5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</row>
    <row r="475" spans="3:56" x14ac:dyDescent="0.5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</row>
    <row r="476" spans="3:56" x14ac:dyDescent="0.5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</row>
    <row r="477" spans="3:56" x14ac:dyDescent="0.5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</row>
    <row r="478" spans="3:56" x14ac:dyDescent="0.5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</row>
    <row r="479" spans="3:56" x14ac:dyDescent="0.5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</row>
    <row r="480" spans="3:56" x14ac:dyDescent="0.5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</row>
    <row r="481" spans="3:56" x14ac:dyDescent="0.5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</row>
    <row r="482" spans="3:56" x14ac:dyDescent="0.5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</row>
    <row r="483" spans="3:56" x14ac:dyDescent="0.5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</row>
    <row r="484" spans="3:56" x14ac:dyDescent="0.5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</row>
    <row r="485" spans="3:56" x14ac:dyDescent="0.5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</row>
    <row r="486" spans="3:56" x14ac:dyDescent="0.5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</row>
    <row r="487" spans="3:56" x14ac:dyDescent="0.5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</row>
    <row r="488" spans="3:56" x14ac:dyDescent="0.5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</row>
    <row r="489" spans="3:56" x14ac:dyDescent="0.5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</row>
    <row r="490" spans="3:56" x14ac:dyDescent="0.5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</row>
    <row r="491" spans="3:56" x14ac:dyDescent="0.5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</row>
    <row r="492" spans="3:56" x14ac:dyDescent="0.5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</row>
    <row r="493" spans="3:56" x14ac:dyDescent="0.5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</row>
    <row r="494" spans="3:56" x14ac:dyDescent="0.5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</row>
    <row r="495" spans="3:56" x14ac:dyDescent="0.5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</row>
    <row r="496" spans="3:56" x14ac:dyDescent="0.5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</row>
    <row r="497" spans="3:56" x14ac:dyDescent="0.5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</row>
    <row r="498" spans="3:56" x14ac:dyDescent="0.5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</row>
    <row r="499" spans="3:56" x14ac:dyDescent="0.5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</row>
    <row r="500" spans="3:56" x14ac:dyDescent="0.5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</row>
    <row r="501" spans="3:56" x14ac:dyDescent="0.5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</row>
    <row r="502" spans="3:56" x14ac:dyDescent="0.5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</row>
    <row r="503" spans="3:56" x14ac:dyDescent="0.5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</row>
    <row r="504" spans="3:56" x14ac:dyDescent="0.5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</row>
    <row r="505" spans="3:56" x14ac:dyDescent="0.5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</row>
    <row r="506" spans="3:56" x14ac:dyDescent="0.5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</row>
    <row r="507" spans="3:56" x14ac:dyDescent="0.5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</row>
    <row r="508" spans="3:56" x14ac:dyDescent="0.5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</row>
    <row r="509" spans="3:56" x14ac:dyDescent="0.5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</row>
    <row r="510" spans="3:56" x14ac:dyDescent="0.5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</row>
    <row r="511" spans="3:56" x14ac:dyDescent="0.5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</row>
    <row r="512" spans="3:56" x14ac:dyDescent="0.5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</row>
    <row r="513" spans="3:56" x14ac:dyDescent="0.5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</row>
    <row r="514" spans="3:56" x14ac:dyDescent="0.5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</row>
    <row r="515" spans="3:56" x14ac:dyDescent="0.5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</row>
    <row r="516" spans="3:56" x14ac:dyDescent="0.5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</row>
    <row r="517" spans="3:56" x14ac:dyDescent="0.5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</row>
    <row r="518" spans="3:56" x14ac:dyDescent="0.5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</row>
    <row r="519" spans="3:56" x14ac:dyDescent="0.5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</row>
    <row r="520" spans="3:56" x14ac:dyDescent="0.5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</row>
    <row r="521" spans="3:56" x14ac:dyDescent="0.5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</row>
    <row r="522" spans="3:56" x14ac:dyDescent="0.5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</row>
    <row r="523" spans="3:56" x14ac:dyDescent="0.5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</row>
    <row r="524" spans="3:56" x14ac:dyDescent="0.5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</row>
    <row r="525" spans="3:56" x14ac:dyDescent="0.5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</row>
    <row r="526" spans="3:56" x14ac:dyDescent="0.5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</row>
    <row r="527" spans="3:56" x14ac:dyDescent="0.5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</row>
    <row r="528" spans="3:56" x14ac:dyDescent="0.5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</row>
    <row r="529" spans="3:56" x14ac:dyDescent="0.5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</row>
    <row r="530" spans="3:56" x14ac:dyDescent="0.5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</row>
    <row r="531" spans="3:56" x14ac:dyDescent="0.5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</row>
    <row r="532" spans="3:56" x14ac:dyDescent="0.5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</row>
    <row r="533" spans="3:56" x14ac:dyDescent="0.5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</row>
    <row r="534" spans="3:56" x14ac:dyDescent="0.5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</row>
    <row r="535" spans="3:56" x14ac:dyDescent="0.5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</row>
    <row r="536" spans="3:56" x14ac:dyDescent="0.5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</row>
    <row r="537" spans="3:56" x14ac:dyDescent="0.5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</row>
    <row r="538" spans="3:56" x14ac:dyDescent="0.5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</row>
    <row r="539" spans="3:56" x14ac:dyDescent="0.5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</row>
    <row r="540" spans="3:56" x14ac:dyDescent="0.5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</row>
    <row r="541" spans="3:56" x14ac:dyDescent="0.5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</row>
    <row r="542" spans="3:56" x14ac:dyDescent="0.5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</row>
    <row r="543" spans="3:56" x14ac:dyDescent="0.5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</row>
    <row r="544" spans="3:56" x14ac:dyDescent="0.5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</row>
    <row r="545" spans="3:56" x14ac:dyDescent="0.5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</row>
    <row r="546" spans="3:56" x14ac:dyDescent="0.5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</row>
    <row r="547" spans="3:56" x14ac:dyDescent="0.5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</row>
    <row r="548" spans="3:56" x14ac:dyDescent="0.5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</row>
    <row r="549" spans="3:56" x14ac:dyDescent="0.5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</row>
    <row r="550" spans="3:56" x14ac:dyDescent="0.5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</row>
    <row r="551" spans="3:56" x14ac:dyDescent="0.5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</row>
    <row r="552" spans="3:56" x14ac:dyDescent="0.5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</row>
    <row r="553" spans="3:56" x14ac:dyDescent="0.5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</row>
    <row r="554" spans="3:56" x14ac:dyDescent="0.5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</row>
    <row r="555" spans="3:56" x14ac:dyDescent="0.5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</row>
    <row r="556" spans="3:56" x14ac:dyDescent="0.5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</row>
    <row r="557" spans="3:56" x14ac:dyDescent="0.5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</row>
    <row r="558" spans="3:56" x14ac:dyDescent="0.5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</row>
    <row r="559" spans="3:56" x14ac:dyDescent="0.5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</row>
    <row r="560" spans="3:56" x14ac:dyDescent="0.5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</row>
    <row r="561" spans="3:56" x14ac:dyDescent="0.5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</row>
    <row r="562" spans="3:56" x14ac:dyDescent="0.5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</row>
    <row r="563" spans="3:56" x14ac:dyDescent="0.5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</row>
    <row r="564" spans="3:56" x14ac:dyDescent="0.5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</row>
    <row r="565" spans="3:56" x14ac:dyDescent="0.5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</row>
    <row r="566" spans="3:56" x14ac:dyDescent="0.5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</row>
    <row r="567" spans="3:56" x14ac:dyDescent="0.5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</row>
    <row r="568" spans="3:56" x14ac:dyDescent="0.5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</row>
    <row r="569" spans="3:56" x14ac:dyDescent="0.5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</row>
    <row r="570" spans="3:56" x14ac:dyDescent="0.5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</row>
    <row r="571" spans="3:56" x14ac:dyDescent="0.5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</row>
    <row r="572" spans="3:56" x14ac:dyDescent="0.5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</row>
    <row r="573" spans="3:56" x14ac:dyDescent="0.5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</row>
    <row r="574" spans="3:56" x14ac:dyDescent="0.5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</row>
    <row r="575" spans="3:56" x14ac:dyDescent="0.5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</row>
    <row r="576" spans="3:56" x14ac:dyDescent="0.5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</row>
    <row r="577" spans="3:56" x14ac:dyDescent="0.5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</row>
    <row r="578" spans="3:56" x14ac:dyDescent="0.5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</row>
    <row r="579" spans="3:56" x14ac:dyDescent="0.5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</row>
    <row r="580" spans="3:56" x14ac:dyDescent="0.5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</row>
    <row r="581" spans="3:56" x14ac:dyDescent="0.5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</row>
    <row r="582" spans="3:56" x14ac:dyDescent="0.5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</row>
    <row r="583" spans="3:56" x14ac:dyDescent="0.5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</row>
    <row r="584" spans="3:56" x14ac:dyDescent="0.5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</row>
    <row r="585" spans="3:56" x14ac:dyDescent="0.5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</row>
    <row r="586" spans="3:56" x14ac:dyDescent="0.5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</row>
    <row r="587" spans="3:56" x14ac:dyDescent="0.5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</row>
    <row r="588" spans="3:56" x14ac:dyDescent="0.5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</row>
    <row r="589" spans="3:56" x14ac:dyDescent="0.5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</row>
    <row r="590" spans="3:56" x14ac:dyDescent="0.5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</row>
    <row r="591" spans="3:56" x14ac:dyDescent="0.5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</row>
    <row r="592" spans="3:56" x14ac:dyDescent="0.5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</row>
    <row r="593" spans="3:56" x14ac:dyDescent="0.5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</row>
    <row r="594" spans="3:56" x14ac:dyDescent="0.5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</row>
    <row r="595" spans="3:56" x14ac:dyDescent="0.5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</row>
    <row r="596" spans="3:56" x14ac:dyDescent="0.5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</row>
    <row r="597" spans="3:56" x14ac:dyDescent="0.5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</row>
    <row r="598" spans="3:56" x14ac:dyDescent="0.5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</row>
    <row r="599" spans="3:56" x14ac:dyDescent="0.5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</row>
    <row r="600" spans="3:56" x14ac:dyDescent="0.5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</row>
    <row r="601" spans="3:56" x14ac:dyDescent="0.5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</row>
    <row r="602" spans="3:56" x14ac:dyDescent="0.5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</row>
    <row r="603" spans="3:56" x14ac:dyDescent="0.5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</row>
    <row r="604" spans="3:56" x14ac:dyDescent="0.5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</row>
    <row r="605" spans="3:56" x14ac:dyDescent="0.5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</row>
    <row r="606" spans="3:56" x14ac:dyDescent="0.5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</row>
    <row r="607" spans="3:56" x14ac:dyDescent="0.5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</row>
    <row r="608" spans="3:56" x14ac:dyDescent="0.5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</row>
    <row r="609" spans="3:56" x14ac:dyDescent="0.5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</row>
    <row r="610" spans="3:56" x14ac:dyDescent="0.5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</row>
    <row r="611" spans="3:56" x14ac:dyDescent="0.5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</row>
    <row r="612" spans="3:56" x14ac:dyDescent="0.5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</row>
    <row r="613" spans="3:56" x14ac:dyDescent="0.5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</row>
    <row r="614" spans="3:56" x14ac:dyDescent="0.5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</row>
    <row r="615" spans="3:56" x14ac:dyDescent="0.5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</row>
    <row r="616" spans="3:56" x14ac:dyDescent="0.5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</row>
    <row r="617" spans="3:56" x14ac:dyDescent="0.5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</row>
    <row r="618" spans="3:56" x14ac:dyDescent="0.5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</row>
    <row r="619" spans="3:56" x14ac:dyDescent="0.5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</row>
    <row r="620" spans="3:56" x14ac:dyDescent="0.5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</row>
    <row r="621" spans="3:56" x14ac:dyDescent="0.5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</row>
    <row r="622" spans="3:56" x14ac:dyDescent="0.5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</row>
    <row r="623" spans="3:56" x14ac:dyDescent="0.5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</row>
    <row r="624" spans="3:56" x14ac:dyDescent="0.5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</row>
    <row r="625" spans="3:56" x14ac:dyDescent="0.5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</row>
    <row r="626" spans="3:56" x14ac:dyDescent="0.5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</row>
    <row r="627" spans="3:56" x14ac:dyDescent="0.5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</row>
    <row r="628" spans="3:56" x14ac:dyDescent="0.5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</row>
    <row r="629" spans="3:56" x14ac:dyDescent="0.5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</row>
    <row r="630" spans="3:56" x14ac:dyDescent="0.5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</row>
    <row r="631" spans="3:56" x14ac:dyDescent="0.5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</row>
    <row r="632" spans="3:56" x14ac:dyDescent="0.5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</row>
    <row r="633" spans="3:56" x14ac:dyDescent="0.5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</row>
    <row r="634" spans="3:56" x14ac:dyDescent="0.5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</row>
    <row r="635" spans="3:56" x14ac:dyDescent="0.5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</row>
    <row r="636" spans="3:56" x14ac:dyDescent="0.5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</row>
    <row r="637" spans="3:56" x14ac:dyDescent="0.5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</row>
    <row r="638" spans="3:56" x14ac:dyDescent="0.5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</row>
    <row r="639" spans="3:56" x14ac:dyDescent="0.5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</row>
    <row r="640" spans="3:56" x14ac:dyDescent="0.5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</row>
    <row r="641" spans="3:56" x14ac:dyDescent="0.5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</row>
    <row r="642" spans="3:56" x14ac:dyDescent="0.5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</row>
    <row r="643" spans="3:56" x14ac:dyDescent="0.5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</row>
    <row r="644" spans="3:56" x14ac:dyDescent="0.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</row>
    <row r="645" spans="3:56" x14ac:dyDescent="0.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</row>
    <row r="646" spans="3:56" x14ac:dyDescent="0.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</row>
    <row r="647" spans="3:56" x14ac:dyDescent="0.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</row>
    <row r="648" spans="3:56" x14ac:dyDescent="0.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</row>
    <row r="649" spans="3:56" x14ac:dyDescent="0.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</row>
    <row r="650" spans="3:56" x14ac:dyDescent="0.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</row>
    <row r="651" spans="3:56" x14ac:dyDescent="0.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</row>
    <row r="652" spans="3:56" x14ac:dyDescent="0.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</row>
    <row r="653" spans="3:56" x14ac:dyDescent="0.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</row>
    <row r="654" spans="3:56" x14ac:dyDescent="0.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</row>
    <row r="655" spans="3:56" x14ac:dyDescent="0.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</row>
    <row r="656" spans="3:56" x14ac:dyDescent="0.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</row>
    <row r="657" spans="3:56" x14ac:dyDescent="0.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</row>
    <row r="658" spans="3:56" x14ac:dyDescent="0.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</row>
    <row r="659" spans="3:56" x14ac:dyDescent="0.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</row>
    <row r="660" spans="3:56" x14ac:dyDescent="0.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</row>
    <row r="661" spans="3:56" x14ac:dyDescent="0.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</row>
    <row r="662" spans="3:56" x14ac:dyDescent="0.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</row>
    <row r="663" spans="3:56" x14ac:dyDescent="0.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</row>
    <row r="664" spans="3:56" x14ac:dyDescent="0.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</row>
    <row r="665" spans="3:56" x14ac:dyDescent="0.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</row>
    <row r="666" spans="3:56" x14ac:dyDescent="0.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</row>
    <row r="667" spans="3:56" x14ac:dyDescent="0.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</row>
    <row r="668" spans="3:56" x14ac:dyDescent="0.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</row>
    <row r="669" spans="3:56" x14ac:dyDescent="0.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</row>
    <row r="670" spans="3:56" x14ac:dyDescent="0.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</row>
    <row r="671" spans="3:56" x14ac:dyDescent="0.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</row>
    <row r="672" spans="3:56" x14ac:dyDescent="0.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</row>
    <row r="673" spans="3:56" x14ac:dyDescent="0.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</row>
    <row r="674" spans="3:56" x14ac:dyDescent="0.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</row>
    <row r="675" spans="3:56" x14ac:dyDescent="0.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</row>
    <row r="676" spans="3:56" x14ac:dyDescent="0.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</row>
    <row r="677" spans="3:56" x14ac:dyDescent="0.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</row>
    <row r="678" spans="3:56" x14ac:dyDescent="0.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</row>
    <row r="679" spans="3:56" x14ac:dyDescent="0.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</row>
    <row r="680" spans="3:56" x14ac:dyDescent="0.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</row>
    <row r="681" spans="3:56" x14ac:dyDescent="0.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</row>
    <row r="682" spans="3:56" x14ac:dyDescent="0.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</row>
    <row r="683" spans="3:56" x14ac:dyDescent="0.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</row>
    <row r="684" spans="3:56" x14ac:dyDescent="0.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</row>
    <row r="685" spans="3:56" x14ac:dyDescent="0.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</row>
    <row r="686" spans="3:56" x14ac:dyDescent="0.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</row>
    <row r="687" spans="3:56" x14ac:dyDescent="0.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</row>
    <row r="688" spans="3:56" x14ac:dyDescent="0.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</row>
    <row r="689" spans="3:56" x14ac:dyDescent="0.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</row>
    <row r="690" spans="3:56" x14ac:dyDescent="0.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</row>
    <row r="691" spans="3:56" x14ac:dyDescent="0.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</row>
    <row r="692" spans="3:56" x14ac:dyDescent="0.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</row>
    <row r="693" spans="3:56" x14ac:dyDescent="0.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</row>
    <row r="694" spans="3:56" x14ac:dyDescent="0.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</row>
    <row r="695" spans="3:56" x14ac:dyDescent="0.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</row>
    <row r="696" spans="3:56" x14ac:dyDescent="0.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</row>
    <row r="697" spans="3:56" x14ac:dyDescent="0.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</row>
    <row r="698" spans="3:56" x14ac:dyDescent="0.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</row>
    <row r="699" spans="3:56" x14ac:dyDescent="0.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</row>
    <row r="700" spans="3:56" x14ac:dyDescent="0.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</row>
    <row r="701" spans="3:56" x14ac:dyDescent="0.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</row>
    <row r="702" spans="3:56" x14ac:dyDescent="0.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</row>
    <row r="703" spans="3:56" x14ac:dyDescent="0.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</row>
    <row r="704" spans="3:56" x14ac:dyDescent="0.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</row>
    <row r="705" spans="3:56" x14ac:dyDescent="0.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</row>
    <row r="706" spans="3:56" x14ac:dyDescent="0.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</row>
    <row r="707" spans="3:56" x14ac:dyDescent="0.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</row>
    <row r="708" spans="3:56" x14ac:dyDescent="0.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</row>
    <row r="709" spans="3:56" x14ac:dyDescent="0.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</row>
    <row r="710" spans="3:56" x14ac:dyDescent="0.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</row>
    <row r="711" spans="3:56" x14ac:dyDescent="0.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</row>
    <row r="712" spans="3:56" x14ac:dyDescent="0.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</row>
    <row r="713" spans="3:56" x14ac:dyDescent="0.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</row>
    <row r="714" spans="3:56" x14ac:dyDescent="0.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</row>
    <row r="715" spans="3:56" x14ac:dyDescent="0.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</row>
    <row r="716" spans="3:56" x14ac:dyDescent="0.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</row>
    <row r="717" spans="3:56" x14ac:dyDescent="0.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</row>
    <row r="718" spans="3:56" x14ac:dyDescent="0.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</row>
    <row r="719" spans="3:56" x14ac:dyDescent="0.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</row>
    <row r="720" spans="3:56" x14ac:dyDescent="0.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</row>
    <row r="721" spans="3:56" x14ac:dyDescent="0.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</row>
    <row r="722" spans="3:56" x14ac:dyDescent="0.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</row>
    <row r="723" spans="3:56" x14ac:dyDescent="0.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</row>
    <row r="724" spans="3:56" x14ac:dyDescent="0.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</row>
    <row r="725" spans="3:56" x14ac:dyDescent="0.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</row>
    <row r="726" spans="3:56" x14ac:dyDescent="0.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</row>
    <row r="727" spans="3:56" x14ac:dyDescent="0.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</row>
    <row r="728" spans="3:56" x14ac:dyDescent="0.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</row>
    <row r="729" spans="3:56" x14ac:dyDescent="0.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</row>
    <row r="730" spans="3:56" x14ac:dyDescent="0.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</row>
    <row r="731" spans="3:56" x14ac:dyDescent="0.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</row>
    <row r="732" spans="3:56" x14ac:dyDescent="0.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</row>
    <row r="733" spans="3:56" x14ac:dyDescent="0.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</row>
    <row r="734" spans="3:56" x14ac:dyDescent="0.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</row>
    <row r="735" spans="3:56" x14ac:dyDescent="0.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</row>
    <row r="736" spans="3:56" x14ac:dyDescent="0.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</row>
    <row r="737" spans="3:56" x14ac:dyDescent="0.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</row>
    <row r="738" spans="3:56" x14ac:dyDescent="0.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</row>
    <row r="739" spans="3:56" x14ac:dyDescent="0.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</row>
    <row r="740" spans="3:56" x14ac:dyDescent="0.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</row>
    <row r="741" spans="3:56" x14ac:dyDescent="0.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</row>
    <row r="742" spans="3:56" x14ac:dyDescent="0.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</row>
    <row r="743" spans="3:56" x14ac:dyDescent="0.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</row>
    <row r="744" spans="3:56" x14ac:dyDescent="0.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</row>
    <row r="745" spans="3:56" x14ac:dyDescent="0.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</row>
    <row r="746" spans="3:56" x14ac:dyDescent="0.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</row>
    <row r="747" spans="3:56" x14ac:dyDescent="0.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</row>
    <row r="748" spans="3:56" x14ac:dyDescent="0.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</row>
    <row r="749" spans="3:56" x14ac:dyDescent="0.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</row>
    <row r="750" spans="3:56" x14ac:dyDescent="0.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</row>
    <row r="751" spans="3:56" x14ac:dyDescent="0.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</row>
    <row r="752" spans="3:56" x14ac:dyDescent="0.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</row>
    <row r="753" spans="3:56" x14ac:dyDescent="0.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</row>
    <row r="754" spans="3:56" x14ac:dyDescent="0.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</row>
    <row r="755" spans="3:56" x14ac:dyDescent="0.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</row>
    <row r="756" spans="3:56" x14ac:dyDescent="0.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</row>
    <row r="757" spans="3:56" x14ac:dyDescent="0.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</row>
    <row r="758" spans="3:56" x14ac:dyDescent="0.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</row>
    <row r="759" spans="3:56" x14ac:dyDescent="0.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</row>
    <row r="760" spans="3:56" x14ac:dyDescent="0.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</row>
    <row r="761" spans="3:56" x14ac:dyDescent="0.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</row>
    <row r="762" spans="3:56" x14ac:dyDescent="0.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</row>
    <row r="763" spans="3:56" x14ac:dyDescent="0.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</row>
    <row r="764" spans="3:56" x14ac:dyDescent="0.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</row>
    <row r="765" spans="3:56" x14ac:dyDescent="0.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</row>
    <row r="766" spans="3:56" x14ac:dyDescent="0.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</row>
    <row r="767" spans="3:56" x14ac:dyDescent="0.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</row>
    <row r="768" spans="3:56" x14ac:dyDescent="0.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</row>
    <row r="769" spans="3:56" x14ac:dyDescent="0.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</row>
    <row r="770" spans="3:56" x14ac:dyDescent="0.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</row>
    <row r="771" spans="3:56" x14ac:dyDescent="0.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</row>
    <row r="772" spans="3:56" x14ac:dyDescent="0.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</row>
    <row r="773" spans="3:56" x14ac:dyDescent="0.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</row>
    <row r="774" spans="3:56" x14ac:dyDescent="0.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</row>
    <row r="775" spans="3:56" x14ac:dyDescent="0.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</row>
    <row r="776" spans="3:56" x14ac:dyDescent="0.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</row>
    <row r="777" spans="3:56" x14ac:dyDescent="0.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</row>
    <row r="778" spans="3:56" x14ac:dyDescent="0.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</row>
    <row r="779" spans="3:56" x14ac:dyDescent="0.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</row>
    <row r="780" spans="3:56" x14ac:dyDescent="0.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</row>
    <row r="781" spans="3:56" x14ac:dyDescent="0.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</row>
    <row r="782" spans="3:56" x14ac:dyDescent="0.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</row>
    <row r="783" spans="3:56" x14ac:dyDescent="0.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</row>
    <row r="784" spans="3:56" x14ac:dyDescent="0.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</row>
    <row r="785" spans="3:56" x14ac:dyDescent="0.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</row>
    <row r="786" spans="3:56" x14ac:dyDescent="0.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</row>
    <row r="787" spans="3:56" x14ac:dyDescent="0.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</row>
    <row r="788" spans="3:56" x14ac:dyDescent="0.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</row>
    <row r="789" spans="3:56" x14ac:dyDescent="0.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</row>
    <row r="790" spans="3:56" x14ac:dyDescent="0.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</row>
    <row r="791" spans="3:56" x14ac:dyDescent="0.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</row>
    <row r="792" spans="3:56" x14ac:dyDescent="0.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</row>
    <row r="793" spans="3:56" x14ac:dyDescent="0.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</row>
    <row r="794" spans="3:56" x14ac:dyDescent="0.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</row>
    <row r="795" spans="3:56" x14ac:dyDescent="0.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</row>
    <row r="796" spans="3:56" x14ac:dyDescent="0.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</row>
    <row r="797" spans="3:56" x14ac:dyDescent="0.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</row>
    <row r="798" spans="3:56" x14ac:dyDescent="0.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</row>
    <row r="799" spans="3:56" x14ac:dyDescent="0.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</row>
    <row r="800" spans="3:56" x14ac:dyDescent="0.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</row>
    <row r="801" spans="3:56" x14ac:dyDescent="0.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</row>
    <row r="802" spans="3:56" x14ac:dyDescent="0.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</row>
    <row r="803" spans="3:56" x14ac:dyDescent="0.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</row>
    <row r="804" spans="3:56" x14ac:dyDescent="0.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</row>
    <row r="805" spans="3:56" x14ac:dyDescent="0.5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</row>
    <row r="806" spans="3:56" x14ac:dyDescent="0.5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</row>
    <row r="807" spans="3:56" x14ac:dyDescent="0.5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</row>
    <row r="808" spans="3:56" x14ac:dyDescent="0.5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</row>
    <row r="809" spans="3:56" x14ac:dyDescent="0.5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</row>
    <row r="810" spans="3:56" x14ac:dyDescent="0.5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</row>
    <row r="811" spans="3:56" x14ac:dyDescent="0.5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</row>
    <row r="812" spans="3:56" x14ac:dyDescent="0.5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</row>
    <row r="813" spans="3:56" x14ac:dyDescent="0.5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</row>
    <row r="814" spans="3:56" x14ac:dyDescent="0.5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</row>
    <row r="815" spans="3:56" x14ac:dyDescent="0.5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</row>
    <row r="816" spans="3:56" x14ac:dyDescent="0.5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</row>
    <row r="817" spans="3:56" x14ac:dyDescent="0.5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</row>
    <row r="818" spans="3:56" x14ac:dyDescent="0.5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</row>
    <row r="819" spans="3:56" x14ac:dyDescent="0.5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</row>
    <row r="820" spans="3:56" x14ac:dyDescent="0.5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</row>
    <row r="821" spans="3:56" x14ac:dyDescent="0.5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</row>
    <row r="822" spans="3:56" x14ac:dyDescent="0.5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</row>
    <row r="823" spans="3:56" x14ac:dyDescent="0.5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</row>
    <row r="824" spans="3:56" x14ac:dyDescent="0.5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</row>
    <row r="825" spans="3:56" x14ac:dyDescent="0.5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</row>
    <row r="826" spans="3:56" x14ac:dyDescent="0.5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</row>
    <row r="827" spans="3:56" x14ac:dyDescent="0.5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</row>
    <row r="828" spans="3:56" x14ac:dyDescent="0.5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</row>
    <row r="829" spans="3:56" x14ac:dyDescent="0.5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</row>
    <row r="830" spans="3:56" x14ac:dyDescent="0.5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</row>
    <row r="831" spans="3:56" x14ac:dyDescent="0.5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</row>
    <row r="832" spans="3:56" x14ac:dyDescent="0.5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</row>
    <row r="833" spans="3:56" x14ac:dyDescent="0.5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</row>
    <row r="834" spans="3:56" x14ac:dyDescent="0.5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</row>
    <row r="835" spans="3:56" x14ac:dyDescent="0.5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</row>
    <row r="836" spans="3:56" x14ac:dyDescent="0.5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</row>
    <row r="837" spans="3:56" x14ac:dyDescent="0.5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</row>
    <row r="838" spans="3:56" x14ac:dyDescent="0.5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</row>
    <row r="839" spans="3:56" x14ac:dyDescent="0.5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</row>
    <row r="840" spans="3:56" x14ac:dyDescent="0.5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</row>
    <row r="841" spans="3:56" x14ac:dyDescent="0.5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</row>
    <row r="842" spans="3:56" x14ac:dyDescent="0.5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</row>
    <row r="843" spans="3:56" x14ac:dyDescent="0.5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</row>
    <row r="844" spans="3:56" x14ac:dyDescent="0.5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</row>
    <row r="845" spans="3:56" x14ac:dyDescent="0.5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</row>
    <row r="846" spans="3:56" x14ac:dyDescent="0.5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</row>
    <row r="847" spans="3:56" x14ac:dyDescent="0.5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</row>
    <row r="848" spans="3:56" x14ac:dyDescent="0.5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</row>
    <row r="849" spans="3:56" x14ac:dyDescent="0.5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</row>
    <row r="850" spans="3:56" x14ac:dyDescent="0.5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</row>
    <row r="851" spans="3:56" x14ac:dyDescent="0.5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</row>
    <row r="852" spans="3:56" x14ac:dyDescent="0.5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</row>
    <row r="853" spans="3:56" x14ac:dyDescent="0.5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</row>
    <row r="854" spans="3:56" x14ac:dyDescent="0.5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</row>
    <row r="855" spans="3:56" x14ac:dyDescent="0.5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</row>
    <row r="856" spans="3:56" x14ac:dyDescent="0.5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</row>
    <row r="857" spans="3:56" x14ac:dyDescent="0.5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</row>
    <row r="858" spans="3:56" x14ac:dyDescent="0.5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</row>
    <row r="859" spans="3:56" x14ac:dyDescent="0.5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</row>
    <row r="860" spans="3:56" x14ac:dyDescent="0.5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</row>
    <row r="861" spans="3:56" x14ac:dyDescent="0.5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</row>
    <row r="862" spans="3:56" x14ac:dyDescent="0.5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</row>
    <row r="863" spans="3:56" x14ac:dyDescent="0.5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</row>
    <row r="864" spans="3:56" x14ac:dyDescent="0.5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</row>
    <row r="865" spans="3:56" x14ac:dyDescent="0.5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</row>
    <row r="866" spans="3:56" x14ac:dyDescent="0.5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</row>
    <row r="867" spans="3:56" x14ac:dyDescent="0.5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</row>
    <row r="868" spans="3:56" x14ac:dyDescent="0.5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</row>
    <row r="869" spans="3:56" x14ac:dyDescent="0.5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</row>
    <row r="870" spans="3:56" x14ac:dyDescent="0.5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</row>
    <row r="871" spans="3:56" x14ac:dyDescent="0.5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</row>
    <row r="872" spans="3:56" x14ac:dyDescent="0.5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</row>
    <row r="873" spans="3:56" x14ac:dyDescent="0.5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</row>
    <row r="874" spans="3:56" x14ac:dyDescent="0.5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</row>
    <row r="875" spans="3:56" x14ac:dyDescent="0.5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</row>
    <row r="876" spans="3:56" x14ac:dyDescent="0.5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</row>
    <row r="877" spans="3:56" x14ac:dyDescent="0.5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</row>
    <row r="878" spans="3:56" x14ac:dyDescent="0.5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</row>
    <row r="879" spans="3:56" x14ac:dyDescent="0.5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</row>
    <row r="880" spans="3:56" x14ac:dyDescent="0.5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</row>
    <row r="881" spans="3:56" x14ac:dyDescent="0.5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</row>
    <row r="882" spans="3:56" x14ac:dyDescent="0.5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</row>
    <row r="883" spans="3:56" x14ac:dyDescent="0.5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</row>
    <row r="884" spans="3:56" x14ac:dyDescent="0.5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</row>
    <row r="885" spans="3:56" x14ac:dyDescent="0.5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</row>
    <row r="886" spans="3:56" x14ac:dyDescent="0.5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</row>
    <row r="887" spans="3:56" x14ac:dyDescent="0.5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</row>
    <row r="888" spans="3:56" x14ac:dyDescent="0.5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</row>
    <row r="889" spans="3:56" x14ac:dyDescent="0.5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</row>
    <row r="890" spans="3:56" x14ac:dyDescent="0.5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</row>
    <row r="891" spans="3:56" x14ac:dyDescent="0.5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</row>
    <row r="892" spans="3:56" x14ac:dyDescent="0.5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</row>
    <row r="893" spans="3:56" x14ac:dyDescent="0.5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</row>
    <row r="894" spans="3:56" x14ac:dyDescent="0.5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</row>
    <row r="895" spans="3:56" x14ac:dyDescent="0.5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</row>
    <row r="896" spans="3:56" x14ac:dyDescent="0.5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</row>
    <row r="897" spans="3:56" x14ac:dyDescent="0.5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</row>
    <row r="898" spans="3:56" x14ac:dyDescent="0.5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</row>
    <row r="899" spans="3:56" x14ac:dyDescent="0.5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</row>
    <row r="900" spans="3:56" x14ac:dyDescent="0.5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</row>
    <row r="901" spans="3:56" x14ac:dyDescent="0.5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</row>
    <row r="902" spans="3:56" x14ac:dyDescent="0.5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</row>
    <row r="903" spans="3:56" x14ac:dyDescent="0.5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</row>
    <row r="904" spans="3:56" x14ac:dyDescent="0.5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</row>
    <row r="905" spans="3:56" x14ac:dyDescent="0.5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</row>
    <row r="906" spans="3:56" x14ac:dyDescent="0.5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</row>
    <row r="907" spans="3:56" x14ac:dyDescent="0.5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</row>
    <row r="908" spans="3:56" x14ac:dyDescent="0.5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</row>
    <row r="909" spans="3:56" x14ac:dyDescent="0.5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</row>
    <row r="910" spans="3:56" x14ac:dyDescent="0.5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</row>
    <row r="911" spans="3:56" x14ac:dyDescent="0.5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</row>
    <row r="912" spans="3:56" x14ac:dyDescent="0.5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</row>
    <row r="913" spans="3:56" x14ac:dyDescent="0.5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</row>
    <row r="914" spans="3:56" x14ac:dyDescent="0.5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</row>
    <row r="915" spans="3:56" x14ac:dyDescent="0.5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</row>
    <row r="916" spans="3:56" x14ac:dyDescent="0.5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</row>
    <row r="917" spans="3:56" x14ac:dyDescent="0.5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</row>
    <row r="918" spans="3:56" x14ac:dyDescent="0.5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</row>
    <row r="919" spans="3:56" x14ac:dyDescent="0.5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</row>
    <row r="920" spans="3:56" x14ac:dyDescent="0.5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</row>
    <row r="921" spans="3:56" x14ac:dyDescent="0.5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</row>
    <row r="922" spans="3:56" x14ac:dyDescent="0.5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</row>
    <row r="923" spans="3:56" x14ac:dyDescent="0.5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</row>
    <row r="924" spans="3:56" x14ac:dyDescent="0.5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</row>
    <row r="925" spans="3:56" x14ac:dyDescent="0.5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</row>
    <row r="926" spans="3:56" x14ac:dyDescent="0.5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</row>
    <row r="927" spans="3:56" x14ac:dyDescent="0.5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</row>
    <row r="928" spans="3:56" x14ac:dyDescent="0.5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</row>
    <row r="929" spans="3:56" x14ac:dyDescent="0.5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</row>
    <row r="930" spans="3:56" x14ac:dyDescent="0.5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</row>
    <row r="931" spans="3:56" x14ac:dyDescent="0.5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</row>
    <row r="932" spans="3:56" x14ac:dyDescent="0.5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</row>
    <row r="933" spans="3:56" x14ac:dyDescent="0.5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</row>
    <row r="934" spans="3:56" x14ac:dyDescent="0.5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</row>
    <row r="935" spans="3:56" x14ac:dyDescent="0.5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</row>
    <row r="936" spans="3:56" x14ac:dyDescent="0.5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</row>
    <row r="937" spans="3:56" x14ac:dyDescent="0.5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</row>
    <row r="938" spans="3:56" x14ac:dyDescent="0.5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</row>
    <row r="939" spans="3:56" x14ac:dyDescent="0.5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</row>
    <row r="940" spans="3:56" x14ac:dyDescent="0.5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</row>
    <row r="941" spans="3:56" x14ac:dyDescent="0.5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</row>
    <row r="942" spans="3:56" x14ac:dyDescent="0.5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</row>
    <row r="943" spans="3:56" x14ac:dyDescent="0.5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</row>
    <row r="944" spans="3:56" x14ac:dyDescent="0.5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</row>
    <row r="945" spans="3:56" x14ac:dyDescent="0.5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</row>
    <row r="946" spans="3:56" x14ac:dyDescent="0.5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</row>
    <row r="947" spans="3:56" x14ac:dyDescent="0.5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</row>
    <row r="948" spans="3:56" x14ac:dyDescent="0.5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</row>
    <row r="949" spans="3:56" x14ac:dyDescent="0.5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</row>
    <row r="950" spans="3:56" x14ac:dyDescent="0.5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</row>
    <row r="951" spans="3:56" x14ac:dyDescent="0.5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</row>
    <row r="952" spans="3:56" x14ac:dyDescent="0.5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</row>
    <row r="953" spans="3:56" x14ac:dyDescent="0.5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</row>
    <row r="954" spans="3:56" x14ac:dyDescent="0.5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</row>
    <row r="955" spans="3:56" x14ac:dyDescent="0.5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</row>
    <row r="956" spans="3:56" x14ac:dyDescent="0.5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</row>
    <row r="957" spans="3:56" x14ac:dyDescent="0.5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</row>
    <row r="958" spans="3:56" x14ac:dyDescent="0.5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</row>
    <row r="959" spans="3:56" x14ac:dyDescent="0.5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</row>
    <row r="960" spans="3:56" x14ac:dyDescent="0.5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</row>
    <row r="961" spans="3:56" x14ac:dyDescent="0.5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</row>
    <row r="962" spans="3:56" x14ac:dyDescent="0.5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</row>
    <row r="963" spans="3:56" x14ac:dyDescent="0.5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</row>
    <row r="964" spans="3:56" x14ac:dyDescent="0.5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</row>
    <row r="965" spans="3:56" x14ac:dyDescent="0.5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</row>
    <row r="966" spans="3:56" x14ac:dyDescent="0.5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</row>
    <row r="967" spans="3:56" x14ac:dyDescent="0.5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</row>
    <row r="968" spans="3:56" x14ac:dyDescent="0.5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</row>
    <row r="969" spans="3:56" x14ac:dyDescent="0.5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</row>
    <row r="970" spans="3:56" x14ac:dyDescent="0.5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</row>
    <row r="971" spans="3:56" x14ac:dyDescent="0.5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</row>
    <row r="972" spans="3:56" x14ac:dyDescent="0.5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</row>
    <row r="973" spans="3:56" x14ac:dyDescent="0.5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</row>
    <row r="974" spans="3:56" x14ac:dyDescent="0.5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</row>
    <row r="975" spans="3:56" x14ac:dyDescent="0.5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</row>
    <row r="976" spans="3:56" x14ac:dyDescent="0.5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</row>
    <row r="977" spans="3:56" x14ac:dyDescent="0.5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</row>
    <row r="978" spans="3:56" x14ac:dyDescent="0.5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</row>
    <row r="979" spans="3:56" x14ac:dyDescent="0.5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</row>
    <row r="980" spans="3:56" x14ac:dyDescent="0.5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</row>
    <row r="981" spans="3:56" x14ac:dyDescent="0.5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</row>
    <row r="982" spans="3:56" x14ac:dyDescent="0.5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</row>
    <row r="983" spans="3:56" x14ac:dyDescent="0.5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</row>
    <row r="984" spans="3:56" x14ac:dyDescent="0.5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</row>
    <row r="985" spans="3:56" x14ac:dyDescent="0.5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</row>
    <row r="986" spans="3:56" x14ac:dyDescent="0.5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</row>
    <row r="987" spans="3:56" x14ac:dyDescent="0.5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</row>
    <row r="988" spans="3:56" x14ac:dyDescent="0.5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</row>
    <row r="989" spans="3:56" x14ac:dyDescent="0.5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</row>
    <row r="990" spans="3:56" x14ac:dyDescent="0.5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</row>
    <row r="991" spans="3:56" x14ac:dyDescent="0.5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</row>
    <row r="992" spans="3:56" x14ac:dyDescent="0.5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</row>
    <row r="993" spans="3:56" x14ac:dyDescent="0.5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</row>
    <row r="994" spans="3:56" x14ac:dyDescent="0.5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</row>
    <row r="995" spans="3:56" x14ac:dyDescent="0.5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</row>
    <row r="996" spans="3:56" x14ac:dyDescent="0.5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</row>
    <row r="997" spans="3:56" x14ac:dyDescent="0.5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</row>
    <row r="998" spans="3:56" x14ac:dyDescent="0.5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</row>
    <row r="999" spans="3:56" x14ac:dyDescent="0.5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</row>
    <row r="1000" spans="3:56" x14ac:dyDescent="0.5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</row>
    <row r="1001" spans="3:56" x14ac:dyDescent="0.5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</row>
    <row r="1002" spans="3:56" x14ac:dyDescent="0.5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</row>
    <row r="1003" spans="3:56" x14ac:dyDescent="0.5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</row>
    <row r="1004" spans="3:56" x14ac:dyDescent="0.5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</row>
    <row r="1005" spans="3:56" x14ac:dyDescent="0.5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</row>
    <row r="1006" spans="3:56" x14ac:dyDescent="0.5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</row>
    <row r="1007" spans="3:56" x14ac:dyDescent="0.5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</row>
    <row r="1008" spans="3:56" x14ac:dyDescent="0.5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</row>
    <row r="1009" spans="3:56" x14ac:dyDescent="0.5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</row>
    <row r="1010" spans="3:56" x14ac:dyDescent="0.5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</row>
    <row r="1011" spans="3:56" x14ac:dyDescent="0.5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</row>
    <row r="1012" spans="3:56" x14ac:dyDescent="0.5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</row>
    <row r="1013" spans="3:56" x14ac:dyDescent="0.5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</row>
    <row r="1014" spans="3:56" x14ac:dyDescent="0.5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</row>
    <row r="1015" spans="3:56" x14ac:dyDescent="0.5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</row>
    <row r="1016" spans="3:56" x14ac:dyDescent="0.5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</row>
    <row r="1017" spans="3:56" x14ac:dyDescent="0.5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</row>
    <row r="1018" spans="3:56" x14ac:dyDescent="0.5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</row>
    <row r="1019" spans="3:56" x14ac:dyDescent="0.5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</row>
    <row r="1020" spans="3:56" x14ac:dyDescent="0.5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</row>
    <row r="1021" spans="3:56" x14ac:dyDescent="0.5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</row>
    <row r="1022" spans="3:56" x14ac:dyDescent="0.5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</row>
    <row r="1023" spans="3:56" x14ac:dyDescent="0.5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</row>
    <row r="1024" spans="3:56" x14ac:dyDescent="0.5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</row>
    <row r="1025" spans="3:56" x14ac:dyDescent="0.5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</row>
    <row r="1026" spans="3:56" x14ac:dyDescent="0.5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</row>
    <row r="1027" spans="3:56" x14ac:dyDescent="0.5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</row>
    <row r="1028" spans="3:56" x14ac:dyDescent="0.5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</row>
    <row r="1029" spans="3:56" x14ac:dyDescent="0.5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</row>
    <row r="1030" spans="3:56" x14ac:dyDescent="0.5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</row>
    <row r="1031" spans="3:56" x14ac:dyDescent="0.5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</row>
    <row r="1032" spans="3:56" x14ac:dyDescent="0.5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</row>
    <row r="1033" spans="3:56" x14ac:dyDescent="0.5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</row>
    <row r="1034" spans="3:56" x14ac:dyDescent="0.5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</row>
    <row r="1035" spans="3:56" x14ac:dyDescent="0.5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</row>
    <row r="1036" spans="3:56" x14ac:dyDescent="0.5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</row>
    <row r="1037" spans="3:56" x14ac:dyDescent="0.5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</row>
    <row r="1038" spans="3:56" x14ac:dyDescent="0.5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</row>
    <row r="1039" spans="3:56" x14ac:dyDescent="0.5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</row>
    <row r="1040" spans="3:56" x14ac:dyDescent="0.5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</row>
    <row r="1041" spans="3:56" x14ac:dyDescent="0.5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</row>
    <row r="1042" spans="3:56" x14ac:dyDescent="0.5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</row>
    <row r="1043" spans="3:56" x14ac:dyDescent="0.5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</row>
    <row r="1044" spans="3:56" x14ac:dyDescent="0.5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</row>
    <row r="1045" spans="3:56" x14ac:dyDescent="0.5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</row>
    <row r="1046" spans="3:56" x14ac:dyDescent="0.5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</row>
    <row r="1047" spans="3:56" x14ac:dyDescent="0.5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</row>
    <row r="1048" spans="3:56" x14ac:dyDescent="0.5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</row>
    <row r="1049" spans="3:56" x14ac:dyDescent="0.5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</row>
    <row r="1050" spans="3:56" x14ac:dyDescent="0.5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</row>
    <row r="1051" spans="3:56" x14ac:dyDescent="0.5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</row>
    <row r="1052" spans="3:56" x14ac:dyDescent="0.5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</row>
    <row r="1053" spans="3:56" x14ac:dyDescent="0.5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</row>
    <row r="1054" spans="3:56" x14ac:dyDescent="0.5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</row>
    <row r="1055" spans="3:56" x14ac:dyDescent="0.5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</row>
    <row r="1056" spans="3:56" x14ac:dyDescent="0.5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</row>
    <row r="1057" spans="3:56" x14ac:dyDescent="0.5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</row>
    <row r="1058" spans="3:56" x14ac:dyDescent="0.5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  <c r="BB1058" s="67"/>
      <c r="BC1058" s="67"/>
      <c r="BD1058" s="67"/>
    </row>
    <row r="1059" spans="3:56" x14ac:dyDescent="0.5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  <c r="BB1059" s="67"/>
      <c r="BC1059" s="67"/>
      <c r="BD1059" s="67"/>
    </row>
    <row r="1060" spans="3:56" x14ac:dyDescent="0.5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  <c r="BB1060" s="67"/>
      <c r="BC1060" s="67"/>
      <c r="BD1060" s="67"/>
    </row>
    <row r="1061" spans="3:56" x14ac:dyDescent="0.5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  <c r="BB1061" s="67"/>
      <c r="BC1061" s="67"/>
      <c r="BD1061" s="67"/>
    </row>
    <row r="1062" spans="3:56" x14ac:dyDescent="0.5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  <c r="BB1062" s="67"/>
      <c r="BC1062" s="67"/>
      <c r="BD1062" s="67"/>
    </row>
    <row r="1063" spans="3:56" x14ac:dyDescent="0.5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  <c r="BB1063" s="67"/>
      <c r="BC1063" s="67"/>
      <c r="BD1063" s="67"/>
    </row>
    <row r="1064" spans="3:56" x14ac:dyDescent="0.5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  <c r="BB1064" s="67"/>
      <c r="BC1064" s="67"/>
      <c r="BD1064" s="67"/>
    </row>
    <row r="1065" spans="3:56" x14ac:dyDescent="0.5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</row>
    <row r="1066" spans="3:56" x14ac:dyDescent="0.5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</row>
    <row r="1067" spans="3:56" x14ac:dyDescent="0.5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</row>
    <row r="1068" spans="3:56" x14ac:dyDescent="0.5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</row>
    <row r="1069" spans="3:56" x14ac:dyDescent="0.5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</row>
    <row r="1070" spans="3:56" x14ac:dyDescent="0.5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</row>
    <row r="1071" spans="3:56" x14ac:dyDescent="0.5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</row>
    <row r="1072" spans="3:56" x14ac:dyDescent="0.5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</row>
    <row r="1073" spans="3:56" x14ac:dyDescent="0.5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</row>
    <row r="1074" spans="3:56" x14ac:dyDescent="0.5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</row>
    <row r="1075" spans="3:56" x14ac:dyDescent="0.5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</row>
    <row r="1076" spans="3:56" x14ac:dyDescent="0.5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</row>
    <row r="1077" spans="3:56" x14ac:dyDescent="0.5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</row>
    <row r="1078" spans="3:56" x14ac:dyDescent="0.5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  <c r="BB1078" s="67"/>
      <c r="BC1078" s="67"/>
      <c r="BD1078" s="67"/>
    </row>
    <row r="1079" spans="3:56" x14ac:dyDescent="0.5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</row>
    <row r="1080" spans="3:56" x14ac:dyDescent="0.5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</row>
    <row r="1081" spans="3:56" x14ac:dyDescent="0.5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</row>
    <row r="1082" spans="3:56" x14ac:dyDescent="0.5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</row>
    <row r="1083" spans="3:56" x14ac:dyDescent="0.5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  <c r="BA1083" s="67"/>
      <c r="BB1083" s="67"/>
      <c r="BC1083" s="67"/>
      <c r="BD1083" s="67"/>
    </row>
    <row r="1084" spans="3:56" x14ac:dyDescent="0.5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67"/>
      <c r="AX1084" s="67"/>
      <c r="AY1084" s="67"/>
      <c r="AZ1084" s="67"/>
      <c r="BA1084" s="67"/>
      <c r="BB1084" s="67"/>
      <c r="BC1084" s="67"/>
      <c r="BD1084" s="67"/>
    </row>
    <row r="1085" spans="3:56" x14ac:dyDescent="0.5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  <c r="AX1085" s="67"/>
      <c r="AY1085" s="67"/>
      <c r="AZ1085" s="67"/>
      <c r="BA1085" s="67"/>
      <c r="BB1085" s="67"/>
      <c r="BC1085" s="67"/>
      <c r="BD1085" s="67"/>
    </row>
    <row r="1086" spans="3:56" x14ac:dyDescent="0.5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67"/>
      <c r="AX1086" s="67"/>
      <c r="AY1086" s="67"/>
      <c r="AZ1086" s="67"/>
      <c r="BA1086" s="67"/>
      <c r="BB1086" s="67"/>
      <c r="BC1086" s="67"/>
      <c r="BD1086" s="67"/>
    </row>
    <row r="1087" spans="3:56" x14ac:dyDescent="0.5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67"/>
      <c r="AX1087" s="67"/>
      <c r="AY1087" s="67"/>
      <c r="AZ1087" s="67"/>
      <c r="BA1087" s="67"/>
      <c r="BB1087" s="67"/>
      <c r="BC1087" s="67"/>
      <c r="BD1087" s="67"/>
    </row>
    <row r="1088" spans="3:56" x14ac:dyDescent="0.5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  <c r="AX1088" s="67"/>
      <c r="AY1088" s="67"/>
      <c r="AZ1088" s="67"/>
      <c r="BA1088" s="67"/>
      <c r="BB1088" s="67"/>
      <c r="BC1088" s="67"/>
      <c r="BD1088" s="67"/>
    </row>
    <row r="1089" spans="3:56" x14ac:dyDescent="0.5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67"/>
      <c r="AX1089" s="67"/>
      <c r="AY1089" s="67"/>
      <c r="AZ1089" s="67"/>
      <c r="BA1089" s="67"/>
      <c r="BB1089" s="67"/>
      <c r="BC1089" s="67"/>
      <c r="BD1089" s="67"/>
    </row>
    <row r="1090" spans="3:56" x14ac:dyDescent="0.5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67"/>
      <c r="AX1090" s="67"/>
      <c r="AY1090" s="67"/>
      <c r="AZ1090" s="67"/>
      <c r="BA1090" s="67"/>
      <c r="BB1090" s="67"/>
      <c r="BC1090" s="67"/>
      <c r="BD1090" s="67"/>
    </row>
    <row r="1091" spans="3:56" x14ac:dyDescent="0.5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67"/>
      <c r="AX1091" s="67"/>
      <c r="AY1091" s="67"/>
      <c r="AZ1091" s="67"/>
      <c r="BA1091" s="67"/>
      <c r="BB1091" s="67"/>
      <c r="BC1091" s="67"/>
      <c r="BD1091" s="67"/>
    </row>
    <row r="1092" spans="3:56" x14ac:dyDescent="0.5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67"/>
      <c r="AX1092" s="67"/>
      <c r="AY1092" s="67"/>
      <c r="AZ1092" s="67"/>
      <c r="BA1092" s="67"/>
      <c r="BB1092" s="67"/>
      <c r="BC1092" s="67"/>
      <c r="BD1092" s="67"/>
    </row>
    <row r="1093" spans="3:56" x14ac:dyDescent="0.5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67"/>
      <c r="AX1093" s="67"/>
      <c r="AY1093" s="67"/>
      <c r="AZ1093" s="67"/>
      <c r="BA1093" s="67"/>
      <c r="BB1093" s="67"/>
      <c r="BC1093" s="67"/>
      <c r="BD1093" s="67"/>
    </row>
    <row r="1094" spans="3:56" x14ac:dyDescent="0.5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  <c r="BB1094" s="67"/>
      <c r="BC1094" s="67"/>
      <c r="BD1094" s="67"/>
    </row>
    <row r="1095" spans="3:56" x14ac:dyDescent="0.5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  <c r="BB1095" s="67"/>
      <c r="BC1095" s="67"/>
      <c r="BD1095" s="67"/>
    </row>
    <row r="1096" spans="3:56" x14ac:dyDescent="0.5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  <c r="BB1096" s="67"/>
      <c r="BC1096" s="67"/>
      <c r="BD1096" s="67"/>
    </row>
    <row r="1097" spans="3:56" x14ac:dyDescent="0.5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67"/>
      <c r="BB1097" s="67"/>
      <c r="BC1097" s="67"/>
      <c r="BD1097" s="67"/>
    </row>
    <row r="1098" spans="3:56" x14ac:dyDescent="0.5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67"/>
      <c r="BB1098" s="67"/>
      <c r="BC1098" s="67"/>
      <c r="BD1098" s="67"/>
    </row>
    <row r="1099" spans="3:56" x14ac:dyDescent="0.5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67"/>
      <c r="BB1099" s="67"/>
      <c r="BC1099" s="67"/>
      <c r="BD1099" s="67"/>
    </row>
    <row r="1100" spans="3:56" x14ac:dyDescent="0.5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67"/>
      <c r="AX1100" s="67"/>
      <c r="AY1100" s="67"/>
      <c r="AZ1100" s="67"/>
      <c r="BA1100" s="67"/>
      <c r="BB1100" s="67"/>
      <c r="BC1100" s="67"/>
      <c r="BD1100" s="67"/>
    </row>
    <row r="1101" spans="3:56" x14ac:dyDescent="0.5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67"/>
      <c r="AX1101" s="67"/>
      <c r="AY1101" s="67"/>
      <c r="AZ1101" s="67"/>
      <c r="BA1101" s="67"/>
      <c r="BB1101" s="67"/>
      <c r="BC1101" s="67"/>
      <c r="BD1101" s="67"/>
    </row>
    <row r="1102" spans="3:56" x14ac:dyDescent="0.5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67"/>
      <c r="AX1102" s="67"/>
      <c r="AY1102" s="67"/>
      <c r="AZ1102" s="67"/>
      <c r="BA1102" s="67"/>
      <c r="BB1102" s="67"/>
      <c r="BC1102" s="67"/>
      <c r="BD1102" s="67"/>
    </row>
    <row r="1103" spans="3:56" x14ac:dyDescent="0.5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67"/>
      <c r="AX1103" s="67"/>
      <c r="AY1103" s="67"/>
      <c r="AZ1103" s="67"/>
      <c r="BA1103" s="67"/>
      <c r="BB1103" s="67"/>
      <c r="BC1103" s="67"/>
      <c r="BD1103" s="67"/>
    </row>
    <row r="1104" spans="3:56" x14ac:dyDescent="0.5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  <c r="BA1104" s="67"/>
      <c r="BB1104" s="67"/>
      <c r="BC1104" s="67"/>
      <c r="BD1104" s="67"/>
    </row>
    <row r="1105" spans="3:56" x14ac:dyDescent="0.5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67"/>
      <c r="AX1105" s="67"/>
      <c r="AY1105" s="67"/>
      <c r="AZ1105" s="67"/>
      <c r="BA1105" s="67"/>
      <c r="BB1105" s="67"/>
      <c r="BC1105" s="67"/>
      <c r="BD1105" s="67"/>
    </row>
    <row r="1106" spans="3:56" x14ac:dyDescent="0.5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67"/>
      <c r="AX1106" s="67"/>
      <c r="AY1106" s="67"/>
      <c r="AZ1106" s="67"/>
      <c r="BA1106" s="67"/>
      <c r="BB1106" s="67"/>
      <c r="BC1106" s="67"/>
      <c r="BD1106" s="67"/>
    </row>
    <row r="1107" spans="3:56" x14ac:dyDescent="0.5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67"/>
      <c r="AX1107" s="67"/>
      <c r="AY1107" s="67"/>
      <c r="AZ1107" s="67"/>
      <c r="BA1107" s="67"/>
      <c r="BB1107" s="67"/>
      <c r="BC1107" s="67"/>
      <c r="BD1107" s="67"/>
    </row>
    <row r="1108" spans="3:56" x14ac:dyDescent="0.5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  <c r="BA1108" s="67"/>
      <c r="BB1108" s="67"/>
      <c r="BC1108" s="67"/>
      <c r="BD1108" s="67"/>
    </row>
    <row r="1109" spans="3:56" x14ac:dyDescent="0.5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67"/>
      <c r="AX1109" s="67"/>
      <c r="AY1109" s="67"/>
      <c r="AZ1109" s="67"/>
      <c r="BA1109" s="67"/>
      <c r="BB1109" s="67"/>
      <c r="BC1109" s="67"/>
      <c r="BD1109" s="67"/>
    </row>
    <row r="1110" spans="3:56" x14ac:dyDescent="0.5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67"/>
      <c r="AX1110" s="67"/>
      <c r="AY1110" s="67"/>
      <c r="AZ1110" s="67"/>
      <c r="BA1110" s="67"/>
      <c r="BB1110" s="67"/>
      <c r="BC1110" s="67"/>
      <c r="BD1110" s="67"/>
    </row>
    <row r="1111" spans="3:56" x14ac:dyDescent="0.5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  <c r="AX1111" s="67"/>
      <c r="AY1111" s="67"/>
      <c r="AZ1111" s="67"/>
      <c r="BA1111" s="67"/>
      <c r="BB1111" s="67"/>
      <c r="BC1111" s="67"/>
      <c r="BD1111" s="67"/>
    </row>
    <row r="1112" spans="3:56" x14ac:dyDescent="0.5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67"/>
      <c r="AX1112" s="67"/>
      <c r="AY1112" s="67"/>
      <c r="AZ1112" s="67"/>
      <c r="BA1112" s="67"/>
      <c r="BB1112" s="67"/>
      <c r="BC1112" s="67"/>
      <c r="BD1112" s="67"/>
    </row>
    <row r="1113" spans="3:56" x14ac:dyDescent="0.5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67"/>
      <c r="AX1113" s="67"/>
      <c r="AY1113" s="67"/>
      <c r="AZ1113" s="67"/>
      <c r="BA1113" s="67"/>
      <c r="BB1113" s="67"/>
      <c r="BC1113" s="67"/>
      <c r="BD1113" s="67"/>
    </row>
    <row r="1114" spans="3:56" x14ac:dyDescent="0.5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67"/>
      <c r="AX1114" s="67"/>
      <c r="AY1114" s="67"/>
      <c r="AZ1114" s="67"/>
      <c r="BA1114" s="67"/>
      <c r="BB1114" s="67"/>
      <c r="BC1114" s="67"/>
      <c r="BD1114" s="67"/>
    </row>
    <row r="1115" spans="3:56" x14ac:dyDescent="0.5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  <c r="BA1115" s="67"/>
      <c r="BB1115" s="67"/>
      <c r="BC1115" s="67"/>
      <c r="BD1115" s="67"/>
    </row>
    <row r="1116" spans="3:56" x14ac:dyDescent="0.5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67"/>
      <c r="AX1116" s="67"/>
      <c r="AY1116" s="67"/>
      <c r="AZ1116" s="67"/>
      <c r="BA1116" s="67"/>
      <c r="BB1116" s="67"/>
      <c r="BC1116" s="67"/>
      <c r="BD1116" s="67"/>
    </row>
    <row r="1117" spans="3:56" x14ac:dyDescent="0.5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67"/>
      <c r="AX1117" s="67"/>
      <c r="AY1117" s="67"/>
      <c r="AZ1117" s="67"/>
      <c r="BA1117" s="67"/>
      <c r="BB1117" s="67"/>
      <c r="BC1117" s="67"/>
      <c r="BD1117" s="67"/>
    </row>
    <row r="1118" spans="3:56" x14ac:dyDescent="0.5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67"/>
      <c r="AX1118" s="67"/>
      <c r="AY1118" s="67"/>
      <c r="AZ1118" s="67"/>
      <c r="BA1118" s="67"/>
      <c r="BB1118" s="67"/>
      <c r="BC1118" s="67"/>
      <c r="BD1118" s="67"/>
    </row>
    <row r="1119" spans="3:56" x14ac:dyDescent="0.5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67"/>
      <c r="AX1119" s="67"/>
      <c r="AY1119" s="67"/>
      <c r="AZ1119" s="67"/>
      <c r="BA1119" s="67"/>
      <c r="BB1119" s="67"/>
      <c r="BC1119" s="67"/>
      <c r="BD1119" s="67"/>
    </row>
    <row r="1120" spans="3:56" x14ac:dyDescent="0.5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67"/>
      <c r="AX1120" s="67"/>
      <c r="AY1120" s="67"/>
      <c r="AZ1120" s="67"/>
      <c r="BA1120" s="67"/>
      <c r="BB1120" s="67"/>
      <c r="BC1120" s="67"/>
      <c r="BD1120" s="67"/>
    </row>
    <row r="1121" spans="3:56" x14ac:dyDescent="0.5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  <c r="BA1121" s="67"/>
      <c r="BB1121" s="67"/>
      <c r="BC1121" s="67"/>
      <c r="BD1121" s="67"/>
    </row>
    <row r="1122" spans="3:56" x14ac:dyDescent="0.5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67"/>
      <c r="AX1122" s="67"/>
      <c r="AY1122" s="67"/>
      <c r="AZ1122" s="67"/>
      <c r="BA1122" s="67"/>
      <c r="BB1122" s="67"/>
      <c r="BC1122" s="67"/>
      <c r="BD1122" s="67"/>
    </row>
    <row r="1123" spans="3:56" x14ac:dyDescent="0.5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67"/>
      <c r="BB1123" s="67"/>
      <c r="BC1123" s="67"/>
      <c r="BD1123" s="67"/>
    </row>
    <row r="1124" spans="3:56" x14ac:dyDescent="0.5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67"/>
      <c r="BB1124" s="67"/>
      <c r="BC1124" s="67"/>
      <c r="BD1124" s="67"/>
    </row>
    <row r="1125" spans="3:56" x14ac:dyDescent="0.5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67"/>
      <c r="BB1125" s="67"/>
      <c r="BC1125" s="67"/>
      <c r="BD1125" s="67"/>
    </row>
    <row r="1126" spans="3:56" x14ac:dyDescent="0.5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67"/>
      <c r="BB1126" s="67"/>
      <c r="BC1126" s="67"/>
      <c r="BD1126" s="67"/>
    </row>
    <row r="1127" spans="3:56" x14ac:dyDescent="0.5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67"/>
      <c r="BB1127" s="67"/>
      <c r="BC1127" s="67"/>
      <c r="BD1127" s="67"/>
    </row>
    <row r="1128" spans="3:56" x14ac:dyDescent="0.5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67"/>
      <c r="BB1128" s="67"/>
      <c r="BC1128" s="67"/>
      <c r="BD1128" s="67"/>
    </row>
    <row r="1129" spans="3:56" x14ac:dyDescent="0.5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67"/>
      <c r="AX1129" s="67"/>
      <c r="AY1129" s="67"/>
      <c r="AZ1129" s="67"/>
      <c r="BA1129" s="67"/>
      <c r="BB1129" s="67"/>
      <c r="BC1129" s="67"/>
      <c r="BD1129" s="67"/>
    </row>
    <row r="1130" spans="3:56" x14ac:dyDescent="0.5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67"/>
      <c r="AX1130" s="67"/>
      <c r="AY1130" s="67"/>
      <c r="AZ1130" s="67"/>
      <c r="BA1130" s="67"/>
      <c r="BB1130" s="67"/>
      <c r="BC1130" s="67"/>
      <c r="BD1130" s="67"/>
    </row>
    <row r="1131" spans="3:56" x14ac:dyDescent="0.5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67"/>
      <c r="AX1131" s="67"/>
      <c r="AY1131" s="67"/>
      <c r="AZ1131" s="67"/>
      <c r="BA1131" s="67"/>
      <c r="BB1131" s="67"/>
      <c r="BC1131" s="67"/>
      <c r="BD1131" s="67"/>
    </row>
    <row r="1132" spans="3:56" x14ac:dyDescent="0.5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67"/>
      <c r="AX1132" s="67"/>
      <c r="AY1132" s="67"/>
      <c r="AZ1132" s="67"/>
      <c r="BA1132" s="67"/>
      <c r="BB1132" s="67"/>
      <c r="BC1132" s="67"/>
      <c r="BD1132" s="67"/>
    </row>
    <row r="1133" spans="3:56" x14ac:dyDescent="0.5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67"/>
      <c r="AX1133" s="67"/>
      <c r="AY1133" s="67"/>
      <c r="AZ1133" s="67"/>
      <c r="BA1133" s="67"/>
      <c r="BB1133" s="67"/>
      <c r="BC1133" s="67"/>
      <c r="BD1133" s="67"/>
    </row>
    <row r="1134" spans="3:56" x14ac:dyDescent="0.5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67"/>
      <c r="AX1134" s="67"/>
      <c r="AY1134" s="67"/>
      <c r="AZ1134" s="67"/>
      <c r="BA1134" s="67"/>
      <c r="BB1134" s="67"/>
      <c r="BC1134" s="67"/>
      <c r="BD1134" s="67"/>
    </row>
    <row r="1135" spans="3:56" x14ac:dyDescent="0.5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67"/>
      <c r="AX1135" s="67"/>
      <c r="AY1135" s="67"/>
      <c r="AZ1135" s="67"/>
      <c r="BA1135" s="67"/>
      <c r="BB1135" s="67"/>
      <c r="BC1135" s="67"/>
      <c r="BD1135" s="67"/>
    </row>
    <row r="1136" spans="3:56" x14ac:dyDescent="0.5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67"/>
      <c r="AX1136" s="67"/>
      <c r="AY1136" s="67"/>
      <c r="AZ1136" s="67"/>
      <c r="BA1136" s="67"/>
      <c r="BB1136" s="67"/>
      <c r="BC1136" s="67"/>
      <c r="BD1136" s="67"/>
    </row>
    <row r="1137" spans="3:56" x14ac:dyDescent="0.5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67"/>
      <c r="AX1137" s="67"/>
      <c r="AY1137" s="67"/>
      <c r="AZ1137" s="67"/>
      <c r="BA1137" s="67"/>
      <c r="BB1137" s="67"/>
      <c r="BC1137" s="67"/>
      <c r="BD1137" s="67"/>
    </row>
    <row r="1138" spans="3:56" x14ac:dyDescent="0.5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67"/>
      <c r="AX1138" s="67"/>
      <c r="AY1138" s="67"/>
      <c r="AZ1138" s="67"/>
      <c r="BA1138" s="67"/>
      <c r="BB1138" s="67"/>
      <c r="BC1138" s="67"/>
      <c r="BD1138" s="67"/>
    </row>
    <row r="1139" spans="3:56" x14ac:dyDescent="0.5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67"/>
      <c r="AX1139" s="67"/>
      <c r="AY1139" s="67"/>
      <c r="AZ1139" s="67"/>
      <c r="BA1139" s="67"/>
      <c r="BB1139" s="67"/>
      <c r="BC1139" s="67"/>
      <c r="BD1139" s="67"/>
    </row>
    <row r="1140" spans="3:56" x14ac:dyDescent="0.5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67"/>
      <c r="AX1140" s="67"/>
      <c r="AY1140" s="67"/>
      <c r="AZ1140" s="67"/>
      <c r="BA1140" s="67"/>
      <c r="BB1140" s="67"/>
      <c r="BC1140" s="67"/>
      <c r="BD1140" s="67"/>
    </row>
    <row r="1141" spans="3:56" x14ac:dyDescent="0.5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67"/>
      <c r="AX1141" s="67"/>
      <c r="AY1141" s="67"/>
      <c r="AZ1141" s="67"/>
      <c r="BA1141" s="67"/>
      <c r="BB1141" s="67"/>
      <c r="BC1141" s="67"/>
      <c r="BD1141" s="67"/>
    </row>
    <row r="1142" spans="3:56" x14ac:dyDescent="0.5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67"/>
      <c r="AX1142" s="67"/>
      <c r="AY1142" s="67"/>
      <c r="AZ1142" s="67"/>
      <c r="BA1142" s="67"/>
      <c r="BB1142" s="67"/>
      <c r="BC1142" s="67"/>
      <c r="BD1142" s="67"/>
    </row>
    <row r="1143" spans="3:56" x14ac:dyDescent="0.5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67"/>
      <c r="AX1143" s="67"/>
      <c r="AY1143" s="67"/>
      <c r="AZ1143" s="67"/>
      <c r="BA1143" s="67"/>
      <c r="BB1143" s="67"/>
      <c r="BC1143" s="67"/>
      <c r="BD1143" s="67"/>
    </row>
    <row r="1144" spans="3:56" x14ac:dyDescent="0.5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67"/>
      <c r="AX1144" s="67"/>
      <c r="AY1144" s="67"/>
      <c r="AZ1144" s="67"/>
      <c r="BA1144" s="67"/>
      <c r="BB1144" s="67"/>
      <c r="BC1144" s="67"/>
      <c r="BD1144" s="67"/>
    </row>
    <row r="1145" spans="3:56" x14ac:dyDescent="0.5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67"/>
      <c r="AX1145" s="67"/>
      <c r="AY1145" s="67"/>
      <c r="AZ1145" s="67"/>
      <c r="BA1145" s="67"/>
      <c r="BB1145" s="67"/>
      <c r="BC1145" s="67"/>
      <c r="BD1145" s="67"/>
    </row>
    <row r="1146" spans="3:56" x14ac:dyDescent="0.5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67"/>
      <c r="AX1146" s="67"/>
      <c r="AY1146" s="67"/>
      <c r="AZ1146" s="67"/>
      <c r="BA1146" s="67"/>
      <c r="BB1146" s="67"/>
      <c r="BC1146" s="67"/>
      <c r="BD1146" s="67"/>
    </row>
    <row r="1147" spans="3:56" x14ac:dyDescent="0.5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67"/>
      <c r="AX1147" s="67"/>
      <c r="AY1147" s="67"/>
      <c r="AZ1147" s="67"/>
      <c r="BA1147" s="67"/>
      <c r="BB1147" s="67"/>
      <c r="BC1147" s="67"/>
      <c r="BD1147" s="67"/>
    </row>
    <row r="1148" spans="3:56" x14ac:dyDescent="0.5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67"/>
      <c r="AX1148" s="67"/>
      <c r="AY1148" s="67"/>
      <c r="AZ1148" s="67"/>
      <c r="BA1148" s="67"/>
      <c r="BB1148" s="67"/>
      <c r="BC1148" s="67"/>
      <c r="BD1148" s="67"/>
    </row>
    <row r="1149" spans="3:56" x14ac:dyDescent="0.5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67"/>
      <c r="AX1149" s="67"/>
      <c r="AY1149" s="67"/>
      <c r="AZ1149" s="67"/>
      <c r="BA1149" s="67"/>
      <c r="BB1149" s="67"/>
      <c r="BC1149" s="67"/>
      <c r="BD1149" s="67"/>
    </row>
    <row r="1150" spans="3:56" x14ac:dyDescent="0.5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67"/>
      <c r="AX1150" s="67"/>
      <c r="AY1150" s="67"/>
      <c r="AZ1150" s="67"/>
      <c r="BA1150" s="67"/>
      <c r="BB1150" s="67"/>
      <c r="BC1150" s="67"/>
      <c r="BD1150" s="67"/>
    </row>
    <row r="1151" spans="3:56" x14ac:dyDescent="0.5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  <c r="AX1151" s="67"/>
      <c r="AY1151" s="67"/>
      <c r="AZ1151" s="67"/>
      <c r="BA1151" s="67"/>
      <c r="BB1151" s="67"/>
      <c r="BC1151" s="67"/>
      <c r="BD1151" s="67"/>
    </row>
    <row r="1152" spans="3:56" x14ac:dyDescent="0.5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67"/>
      <c r="BB1152" s="67"/>
      <c r="BC1152" s="67"/>
      <c r="BD1152" s="67"/>
    </row>
    <row r="1153" spans="3:56" x14ac:dyDescent="0.5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  <c r="BB1153" s="67"/>
      <c r="BC1153" s="67"/>
      <c r="BD1153" s="67"/>
    </row>
    <row r="1154" spans="3:56" x14ac:dyDescent="0.5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67"/>
      <c r="BB1154" s="67"/>
      <c r="BC1154" s="67"/>
      <c r="BD1154" s="67"/>
    </row>
    <row r="1155" spans="3:56" x14ac:dyDescent="0.5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67"/>
      <c r="BB1155" s="67"/>
      <c r="BC1155" s="67"/>
      <c r="BD1155" s="67"/>
    </row>
    <row r="1156" spans="3:56" x14ac:dyDescent="0.5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67"/>
      <c r="BB1156" s="67"/>
      <c r="BC1156" s="67"/>
      <c r="BD1156" s="67"/>
    </row>
    <row r="1157" spans="3:56" x14ac:dyDescent="0.5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67"/>
      <c r="BB1157" s="67"/>
      <c r="BC1157" s="67"/>
      <c r="BD1157" s="67"/>
    </row>
    <row r="1158" spans="3:56" x14ac:dyDescent="0.5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67"/>
      <c r="AX1158" s="67"/>
      <c r="AY1158" s="67"/>
      <c r="AZ1158" s="67"/>
      <c r="BA1158" s="67"/>
      <c r="BB1158" s="67"/>
      <c r="BC1158" s="67"/>
      <c r="BD1158" s="67"/>
    </row>
    <row r="1159" spans="3:56" x14ac:dyDescent="0.5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67"/>
      <c r="AX1159" s="67"/>
      <c r="AY1159" s="67"/>
      <c r="AZ1159" s="67"/>
      <c r="BA1159" s="67"/>
      <c r="BB1159" s="67"/>
      <c r="BC1159" s="67"/>
      <c r="BD1159" s="67"/>
    </row>
    <row r="1160" spans="3:56" x14ac:dyDescent="0.5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67"/>
      <c r="AX1160" s="67"/>
      <c r="AY1160" s="67"/>
      <c r="AZ1160" s="67"/>
      <c r="BA1160" s="67"/>
      <c r="BB1160" s="67"/>
      <c r="BC1160" s="67"/>
      <c r="BD1160" s="67"/>
    </row>
    <row r="1161" spans="3:56" x14ac:dyDescent="0.5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  <c r="AX1161" s="67"/>
      <c r="AY1161" s="67"/>
      <c r="AZ1161" s="67"/>
      <c r="BA1161" s="67"/>
      <c r="BB1161" s="67"/>
      <c r="BC1161" s="67"/>
      <c r="BD1161" s="67"/>
    </row>
    <row r="1162" spans="3:56" x14ac:dyDescent="0.5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67"/>
      <c r="AX1162" s="67"/>
      <c r="AY1162" s="67"/>
      <c r="AZ1162" s="67"/>
      <c r="BA1162" s="67"/>
      <c r="BB1162" s="67"/>
      <c r="BC1162" s="67"/>
      <c r="BD1162" s="67"/>
    </row>
    <row r="1163" spans="3:56" x14ac:dyDescent="0.5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67"/>
      <c r="AX1163" s="67"/>
      <c r="AY1163" s="67"/>
      <c r="AZ1163" s="67"/>
      <c r="BA1163" s="67"/>
      <c r="BB1163" s="67"/>
      <c r="BC1163" s="67"/>
      <c r="BD1163" s="67"/>
    </row>
    <row r="1164" spans="3:56" x14ac:dyDescent="0.5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67"/>
      <c r="AX1164" s="67"/>
      <c r="AY1164" s="67"/>
      <c r="AZ1164" s="67"/>
      <c r="BA1164" s="67"/>
      <c r="BB1164" s="67"/>
      <c r="BC1164" s="67"/>
      <c r="BD1164" s="67"/>
    </row>
    <row r="1165" spans="3:56" x14ac:dyDescent="0.5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67"/>
      <c r="AX1165" s="67"/>
      <c r="AY1165" s="67"/>
      <c r="AZ1165" s="67"/>
      <c r="BA1165" s="67"/>
      <c r="BB1165" s="67"/>
      <c r="BC1165" s="67"/>
      <c r="BD1165" s="67"/>
    </row>
    <row r="1166" spans="3:56" x14ac:dyDescent="0.5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67"/>
      <c r="AX1166" s="67"/>
      <c r="AY1166" s="67"/>
      <c r="AZ1166" s="67"/>
      <c r="BA1166" s="67"/>
      <c r="BB1166" s="67"/>
      <c r="BC1166" s="67"/>
      <c r="BD1166" s="67"/>
    </row>
    <row r="1167" spans="3:56" x14ac:dyDescent="0.5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67"/>
      <c r="AX1167" s="67"/>
      <c r="AY1167" s="67"/>
      <c r="AZ1167" s="67"/>
      <c r="BA1167" s="67"/>
      <c r="BB1167" s="67"/>
      <c r="BC1167" s="67"/>
      <c r="BD1167" s="67"/>
    </row>
    <row r="1168" spans="3:56" x14ac:dyDescent="0.5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67"/>
      <c r="AX1168" s="67"/>
      <c r="AY1168" s="67"/>
      <c r="AZ1168" s="67"/>
      <c r="BA1168" s="67"/>
      <c r="BB1168" s="67"/>
      <c r="BC1168" s="67"/>
      <c r="BD1168" s="67"/>
    </row>
    <row r="1169" spans="3:56" x14ac:dyDescent="0.5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67"/>
      <c r="AX1169" s="67"/>
      <c r="AY1169" s="67"/>
      <c r="AZ1169" s="67"/>
      <c r="BA1169" s="67"/>
      <c r="BB1169" s="67"/>
      <c r="BC1169" s="67"/>
      <c r="BD1169" s="67"/>
    </row>
    <row r="1170" spans="3:56" x14ac:dyDescent="0.5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67"/>
      <c r="AX1170" s="67"/>
      <c r="AY1170" s="67"/>
      <c r="AZ1170" s="67"/>
      <c r="BA1170" s="67"/>
      <c r="BB1170" s="67"/>
      <c r="BC1170" s="67"/>
      <c r="BD1170" s="67"/>
    </row>
    <row r="1171" spans="3:56" x14ac:dyDescent="0.5"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67"/>
      <c r="AX1171" s="67"/>
      <c r="AY1171" s="67"/>
      <c r="AZ1171" s="67"/>
      <c r="BA1171" s="67"/>
      <c r="BB1171" s="67"/>
      <c r="BC1171" s="67"/>
      <c r="BD1171" s="67"/>
    </row>
    <row r="1172" spans="3:56" x14ac:dyDescent="0.5"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  <c r="BA1172" s="67"/>
      <c r="BB1172" s="67"/>
      <c r="BC1172" s="67"/>
      <c r="BD1172" s="67"/>
    </row>
    <row r="1173" spans="3:56" x14ac:dyDescent="0.5"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67"/>
      <c r="AX1173" s="67"/>
      <c r="AY1173" s="67"/>
      <c r="AZ1173" s="67"/>
      <c r="BA1173" s="67"/>
      <c r="BB1173" s="67"/>
      <c r="BC1173" s="67"/>
      <c r="BD1173" s="67"/>
    </row>
    <row r="1174" spans="3:56" x14ac:dyDescent="0.5"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67"/>
      <c r="AX1174" s="67"/>
      <c r="AY1174" s="67"/>
      <c r="AZ1174" s="67"/>
      <c r="BA1174" s="67"/>
      <c r="BB1174" s="67"/>
      <c r="BC1174" s="67"/>
      <c r="BD1174" s="67"/>
    </row>
    <row r="1175" spans="3:56" x14ac:dyDescent="0.5"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67"/>
      <c r="AX1175" s="67"/>
      <c r="AY1175" s="67"/>
      <c r="AZ1175" s="67"/>
      <c r="BA1175" s="67"/>
      <c r="BB1175" s="67"/>
      <c r="BC1175" s="67"/>
      <c r="BD1175" s="67"/>
    </row>
    <row r="1176" spans="3:56" x14ac:dyDescent="0.5"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67"/>
      <c r="AX1176" s="67"/>
      <c r="AY1176" s="67"/>
      <c r="AZ1176" s="67"/>
      <c r="BA1176" s="67"/>
      <c r="BB1176" s="67"/>
      <c r="BC1176" s="67"/>
      <c r="BD1176" s="67"/>
    </row>
    <row r="1177" spans="3:56" x14ac:dyDescent="0.5"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67"/>
      <c r="AX1177" s="67"/>
      <c r="AY1177" s="67"/>
      <c r="AZ1177" s="67"/>
      <c r="BA1177" s="67"/>
      <c r="BB1177" s="67"/>
      <c r="BC1177" s="67"/>
      <c r="BD1177" s="67"/>
    </row>
    <row r="1178" spans="3:56" x14ac:dyDescent="0.5"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67"/>
      <c r="AX1178" s="67"/>
      <c r="AY1178" s="67"/>
      <c r="AZ1178" s="67"/>
      <c r="BA1178" s="67"/>
      <c r="BB1178" s="67"/>
      <c r="BC1178" s="67"/>
      <c r="BD1178" s="67"/>
    </row>
    <row r="1179" spans="3:56" x14ac:dyDescent="0.5"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67"/>
      <c r="AX1179" s="67"/>
      <c r="AY1179" s="67"/>
      <c r="AZ1179" s="67"/>
      <c r="BA1179" s="67"/>
      <c r="BB1179" s="67"/>
      <c r="BC1179" s="67"/>
      <c r="BD1179" s="67"/>
    </row>
    <row r="1180" spans="3:56" x14ac:dyDescent="0.5"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67"/>
      <c r="AX1180" s="67"/>
      <c r="AY1180" s="67"/>
      <c r="AZ1180" s="67"/>
      <c r="BA1180" s="67"/>
      <c r="BB1180" s="67"/>
      <c r="BC1180" s="67"/>
      <c r="BD1180" s="67"/>
    </row>
    <row r="1181" spans="3:56" x14ac:dyDescent="0.5"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67"/>
      <c r="BB1181" s="67"/>
      <c r="BC1181" s="67"/>
      <c r="BD1181" s="67"/>
    </row>
    <row r="1182" spans="3:56" x14ac:dyDescent="0.5"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67"/>
      <c r="BB1182" s="67"/>
      <c r="BC1182" s="67"/>
      <c r="BD1182" s="67"/>
    </row>
    <row r="1183" spans="3:56" x14ac:dyDescent="0.5"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67"/>
      <c r="BB1183" s="67"/>
      <c r="BC1183" s="67"/>
      <c r="BD1183" s="67"/>
    </row>
    <row r="1184" spans="3:56" x14ac:dyDescent="0.5"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67"/>
      <c r="BB1184" s="67"/>
      <c r="BC1184" s="67"/>
      <c r="BD1184" s="67"/>
    </row>
    <row r="1185" spans="3:56" x14ac:dyDescent="0.5"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  <c r="BB1185" s="67"/>
      <c r="BC1185" s="67"/>
      <c r="BD1185" s="67"/>
    </row>
    <row r="1186" spans="3:56" x14ac:dyDescent="0.5"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67"/>
      <c r="BB1186" s="67"/>
      <c r="BC1186" s="67"/>
      <c r="BD1186" s="67"/>
    </row>
    <row r="1187" spans="3:56" x14ac:dyDescent="0.5"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67"/>
      <c r="AX1187" s="67"/>
      <c r="AY1187" s="67"/>
      <c r="AZ1187" s="67"/>
      <c r="BA1187" s="67"/>
      <c r="BB1187" s="67"/>
      <c r="BC1187" s="67"/>
      <c r="BD1187" s="67"/>
    </row>
    <row r="1188" spans="3:56" x14ac:dyDescent="0.5"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67"/>
      <c r="AX1188" s="67"/>
      <c r="AY1188" s="67"/>
      <c r="AZ1188" s="67"/>
      <c r="BA1188" s="67"/>
      <c r="BB1188" s="67"/>
      <c r="BC1188" s="67"/>
      <c r="BD1188" s="67"/>
    </row>
    <row r="1189" spans="3:56" x14ac:dyDescent="0.5"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67"/>
      <c r="AX1189" s="67"/>
      <c r="AY1189" s="67"/>
      <c r="AZ1189" s="67"/>
      <c r="BA1189" s="67"/>
      <c r="BB1189" s="67"/>
      <c r="BC1189" s="67"/>
      <c r="BD1189" s="67"/>
    </row>
    <row r="1190" spans="3:56" x14ac:dyDescent="0.5"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  <c r="AX1190" s="67"/>
      <c r="AY1190" s="67"/>
      <c r="AZ1190" s="67"/>
      <c r="BA1190" s="67"/>
      <c r="BB1190" s="67"/>
      <c r="BC1190" s="67"/>
      <c r="BD1190" s="67"/>
    </row>
    <row r="1191" spans="3:56" x14ac:dyDescent="0.5"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67"/>
      <c r="AX1191" s="67"/>
      <c r="AY1191" s="67"/>
      <c r="AZ1191" s="67"/>
      <c r="BA1191" s="67"/>
      <c r="BB1191" s="67"/>
      <c r="BC1191" s="67"/>
      <c r="BD1191" s="67"/>
    </row>
    <row r="1192" spans="3:56" x14ac:dyDescent="0.5"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67"/>
      <c r="AX1192" s="67"/>
      <c r="AY1192" s="67"/>
      <c r="AZ1192" s="67"/>
      <c r="BA1192" s="67"/>
      <c r="BB1192" s="67"/>
      <c r="BC1192" s="67"/>
      <c r="BD1192" s="67"/>
    </row>
    <row r="1193" spans="3:56" x14ac:dyDescent="0.5"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67"/>
      <c r="AX1193" s="67"/>
      <c r="AY1193" s="67"/>
      <c r="AZ1193" s="67"/>
      <c r="BA1193" s="67"/>
      <c r="BB1193" s="67"/>
      <c r="BC1193" s="67"/>
      <c r="BD1193" s="67"/>
    </row>
    <row r="1194" spans="3:56" x14ac:dyDescent="0.5"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67"/>
      <c r="AX1194" s="67"/>
      <c r="AY1194" s="67"/>
      <c r="AZ1194" s="67"/>
      <c r="BA1194" s="67"/>
      <c r="BB1194" s="67"/>
      <c r="BC1194" s="67"/>
      <c r="BD1194" s="67"/>
    </row>
    <row r="1195" spans="3:56" x14ac:dyDescent="0.5"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67"/>
      <c r="AX1195" s="67"/>
      <c r="AY1195" s="67"/>
      <c r="AZ1195" s="67"/>
      <c r="BA1195" s="67"/>
      <c r="BB1195" s="67"/>
      <c r="BC1195" s="67"/>
      <c r="BD1195" s="67"/>
    </row>
    <row r="1196" spans="3:56" x14ac:dyDescent="0.5"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67"/>
      <c r="AX1196" s="67"/>
      <c r="AY1196" s="67"/>
      <c r="AZ1196" s="67"/>
      <c r="BA1196" s="67"/>
      <c r="BB1196" s="67"/>
      <c r="BC1196" s="67"/>
      <c r="BD1196" s="67"/>
    </row>
    <row r="1197" spans="3:56" x14ac:dyDescent="0.5"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67"/>
      <c r="AX1197" s="67"/>
      <c r="AY1197" s="67"/>
      <c r="AZ1197" s="67"/>
      <c r="BA1197" s="67"/>
      <c r="BB1197" s="67"/>
      <c r="BC1197" s="67"/>
      <c r="BD1197" s="67"/>
    </row>
    <row r="1198" spans="3:56" x14ac:dyDescent="0.5"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67"/>
      <c r="AX1198" s="67"/>
      <c r="AY1198" s="67"/>
      <c r="AZ1198" s="67"/>
      <c r="BA1198" s="67"/>
      <c r="BB1198" s="67"/>
      <c r="BC1198" s="67"/>
      <c r="BD1198" s="67"/>
    </row>
    <row r="1199" spans="3:56" x14ac:dyDescent="0.5"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  <c r="BA1199" s="67"/>
      <c r="BB1199" s="67"/>
      <c r="BC1199" s="67"/>
      <c r="BD1199" s="67"/>
    </row>
    <row r="1200" spans="3:56" x14ac:dyDescent="0.5"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  <c r="BA1200" s="67"/>
      <c r="BB1200" s="67"/>
      <c r="BC1200" s="67"/>
      <c r="BD1200" s="67"/>
    </row>
    <row r="1201" spans="3:56" x14ac:dyDescent="0.5"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67"/>
      <c r="AX1201" s="67"/>
      <c r="AY1201" s="67"/>
      <c r="AZ1201" s="67"/>
      <c r="BA1201" s="67"/>
      <c r="BB1201" s="67"/>
      <c r="BC1201" s="67"/>
      <c r="BD1201" s="67"/>
    </row>
    <row r="1202" spans="3:56" x14ac:dyDescent="0.5"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67"/>
      <c r="AX1202" s="67"/>
      <c r="AY1202" s="67"/>
      <c r="AZ1202" s="67"/>
      <c r="BA1202" s="67"/>
      <c r="BB1202" s="67"/>
      <c r="BC1202" s="67"/>
      <c r="BD1202" s="67"/>
    </row>
    <row r="1203" spans="3:56" x14ac:dyDescent="0.5"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67"/>
      <c r="AX1203" s="67"/>
      <c r="AY1203" s="67"/>
      <c r="AZ1203" s="67"/>
      <c r="BA1203" s="67"/>
      <c r="BB1203" s="67"/>
      <c r="BC1203" s="67"/>
      <c r="BD1203" s="67"/>
    </row>
    <row r="1204" spans="3:56" x14ac:dyDescent="0.5"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67"/>
      <c r="AX1204" s="67"/>
      <c r="AY1204" s="67"/>
      <c r="AZ1204" s="67"/>
      <c r="BA1204" s="67"/>
      <c r="BB1204" s="67"/>
      <c r="BC1204" s="67"/>
      <c r="BD1204" s="67"/>
    </row>
    <row r="1205" spans="3:56" x14ac:dyDescent="0.5"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67"/>
      <c r="AX1205" s="67"/>
      <c r="AY1205" s="67"/>
      <c r="AZ1205" s="67"/>
      <c r="BA1205" s="67"/>
      <c r="BB1205" s="67"/>
      <c r="BC1205" s="67"/>
      <c r="BD1205" s="67"/>
    </row>
    <row r="1206" spans="3:56" x14ac:dyDescent="0.5"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67"/>
      <c r="AX1206" s="67"/>
      <c r="AY1206" s="67"/>
      <c r="AZ1206" s="67"/>
      <c r="BA1206" s="67"/>
      <c r="BB1206" s="67"/>
      <c r="BC1206" s="67"/>
      <c r="BD1206" s="67"/>
    </row>
    <row r="1207" spans="3:56" x14ac:dyDescent="0.5"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67"/>
      <c r="AX1207" s="67"/>
      <c r="AY1207" s="67"/>
      <c r="AZ1207" s="67"/>
      <c r="BA1207" s="67"/>
      <c r="BB1207" s="67"/>
      <c r="BC1207" s="67"/>
      <c r="BD1207" s="67"/>
    </row>
    <row r="1208" spans="3:56" x14ac:dyDescent="0.5"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67"/>
      <c r="AX1208" s="67"/>
      <c r="AY1208" s="67"/>
      <c r="AZ1208" s="67"/>
      <c r="BA1208" s="67"/>
      <c r="BB1208" s="67"/>
      <c r="BC1208" s="67"/>
      <c r="BD1208" s="67"/>
    </row>
    <row r="1209" spans="3:56" x14ac:dyDescent="0.5"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67"/>
      <c r="AX1209" s="67"/>
      <c r="AY1209" s="67"/>
      <c r="AZ1209" s="67"/>
      <c r="BA1209" s="67"/>
      <c r="BB1209" s="67"/>
      <c r="BC1209" s="67"/>
      <c r="BD1209" s="67"/>
    </row>
    <row r="1210" spans="3:56" x14ac:dyDescent="0.5"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67"/>
      <c r="BB1210" s="67"/>
      <c r="BC1210" s="67"/>
      <c r="BD1210" s="67"/>
    </row>
    <row r="1211" spans="3:56" x14ac:dyDescent="0.5"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67"/>
      <c r="BB1211" s="67"/>
      <c r="BC1211" s="67"/>
      <c r="BD1211" s="67"/>
    </row>
    <row r="1212" spans="3:56" x14ac:dyDescent="0.5"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67"/>
      <c r="BB1212" s="67"/>
      <c r="BC1212" s="67"/>
      <c r="BD1212" s="67"/>
    </row>
    <row r="1213" spans="3:56" x14ac:dyDescent="0.5"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67"/>
      <c r="BB1213" s="67"/>
      <c r="BC1213" s="67"/>
      <c r="BD1213" s="67"/>
    </row>
    <row r="1214" spans="3:56" x14ac:dyDescent="0.5"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67"/>
      <c r="BB1214" s="67"/>
      <c r="BC1214" s="67"/>
      <c r="BD1214" s="67"/>
    </row>
    <row r="1215" spans="3:56" x14ac:dyDescent="0.5"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67"/>
      <c r="BB1215" s="67"/>
      <c r="BC1215" s="67"/>
      <c r="BD1215" s="67"/>
    </row>
    <row r="1216" spans="3:56" x14ac:dyDescent="0.5"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67"/>
      <c r="AX1216" s="67"/>
      <c r="AY1216" s="67"/>
      <c r="AZ1216" s="67"/>
      <c r="BA1216" s="67"/>
      <c r="BB1216" s="67"/>
      <c r="BC1216" s="67"/>
      <c r="BD1216" s="67"/>
    </row>
    <row r="1217" spans="3:56" x14ac:dyDescent="0.5"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67"/>
      <c r="AX1217" s="67"/>
      <c r="AY1217" s="67"/>
      <c r="AZ1217" s="67"/>
      <c r="BA1217" s="67"/>
      <c r="BB1217" s="67"/>
      <c r="BC1217" s="67"/>
      <c r="BD1217" s="67"/>
    </row>
    <row r="1218" spans="3:56" x14ac:dyDescent="0.5"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67"/>
      <c r="AX1218" s="67"/>
      <c r="AY1218" s="67"/>
      <c r="AZ1218" s="67"/>
      <c r="BA1218" s="67"/>
      <c r="BB1218" s="67"/>
      <c r="BC1218" s="67"/>
      <c r="BD1218" s="67"/>
    </row>
    <row r="1219" spans="3:56" x14ac:dyDescent="0.5"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67"/>
      <c r="AX1219" s="67"/>
      <c r="AY1219" s="67"/>
      <c r="AZ1219" s="67"/>
      <c r="BA1219" s="67"/>
      <c r="BB1219" s="67"/>
      <c r="BC1219" s="67"/>
      <c r="BD1219" s="67"/>
    </row>
    <row r="1220" spans="3:56" x14ac:dyDescent="0.5"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67"/>
      <c r="AX1220" s="67"/>
      <c r="AY1220" s="67"/>
      <c r="AZ1220" s="67"/>
      <c r="BA1220" s="67"/>
      <c r="BB1220" s="67"/>
      <c r="BC1220" s="67"/>
      <c r="BD1220" s="67"/>
    </row>
    <row r="1221" spans="3:56" x14ac:dyDescent="0.5"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67"/>
      <c r="AX1221" s="67"/>
      <c r="AY1221" s="67"/>
      <c r="AZ1221" s="67"/>
      <c r="BA1221" s="67"/>
      <c r="BB1221" s="67"/>
      <c r="BC1221" s="67"/>
      <c r="BD1221" s="67"/>
    </row>
    <row r="1222" spans="3:56" x14ac:dyDescent="0.5"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67"/>
      <c r="AX1222" s="67"/>
      <c r="AY1222" s="67"/>
      <c r="AZ1222" s="67"/>
      <c r="BA1222" s="67"/>
      <c r="BB1222" s="67"/>
      <c r="BC1222" s="67"/>
      <c r="BD1222" s="67"/>
    </row>
    <row r="1223" spans="3:56" x14ac:dyDescent="0.5"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67"/>
      <c r="AX1223" s="67"/>
      <c r="AY1223" s="67"/>
      <c r="AZ1223" s="67"/>
      <c r="BA1223" s="67"/>
      <c r="BB1223" s="67"/>
      <c r="BC1223" s="67"/>
      <c r="BD1223" s="67"/>
    </row>
    <row r="1224" spans="3:56" x14ac:dyDescent="0.5"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67"/>
      <c r="AX1224" s="67"/>
      <c r="AY1224" s="67"/>
      <c r="AZ1224" s="67"/>
      <c r="BA1224" s="67"/>
      <c r="BB1224" s="67"/>
      <c r="BC1224" s="67"/>
      <c r="BD1224" s="67"/>
    </row>
    <row r="1225" spans="3:56" x14ac:dyDescent="0.5"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67"/>
      <c r="AX1225" s="67"/>
      <c r="AY1225" s="67"/>
      <c r="AZ1225" s="67"/>
      <c r="BA1225" s="67"/>
      <c r="BB1225" s="67"/>
      <c r="BC1225" s="67"/>
      <c r="BD1225" s="67"/>
    </row>
    <row r="1226" spans="3:56" x14ac:dyDescent="0.5"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67"/>
      <c r="AX1226" s="67"/>
      <c r="AY1226" s="67"/>
      <c r="AZ1226" s="67"/>
      <c r="BA1226" s="67"/>
      <c r="BB1226" s="67"/>
      <c r="BC1226" s="67"/>
      <c r="BD1226" s="67"/>
    </row>
    <row r="1227" spans="3:56" x14ac:dyDescent="0.5"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  <c r="BA1227" s="67"/>
      <c r="BB1227" s="67"/>
      <c r="BC1227" s="67"/>
      <c r="BD1227" s="67"/>
    </row>
    <row r="1228" spans="3:56" x14ac:dyDescent="0.5"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67"/>
      <c r="AX1228" s="67"/>
      <c r="AY1228" s="67"/>
      <c r="AZ1228" s="67"/>
      <c r="BA1228" s="67"/>
      <c r="BB1228" s="67"/>
      <c r="BC1228" s="67"/>
      <c r="BD1228" s="67"/>
    </row>
    <row r="1229" spans="3:56" x14ac:dyDescent="0.5"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67"/>
      <c r="AX1229" s="67"/>
      <c r="AY1229" s="67"/>
      <c r="AZ1229" s="67"/>
      <c r="BA1229" s="67"/>
      <c r="BB1229" s="67"/>
      <c r="BC1229" s="67"/>
      <c r="BD1229" s="67"/>
    </row>
    <row r="1230" spans="3:56" x14ac:dyDescent="0.5"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67"/>
      <c r="AX1230" s="67"/>
      <c r="AY1230" s="67"/>
      <c r="AZ1230" s="67"/>
      <c r="BA1230" s="67"/>
      <c r="BB1230" s="67"/>
      <c r="BC1230" s="67"/>
      <c r="BD1230" s="67"/>
    </row>
    <row r="1231" spans="3:56" x14ac:dyDescent="0.5"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67"/>
      <c r="AX1231" s="67"/>
      <c r="AY1231" s="67"/>
      <c r="AZ1231" s="67"/>
      <c r="BA1231" s="67"/>
      <c r="BB1231" s="67"/>
      <c r="BC1231" s="67"/>
      <c r="BD1231" s="67"/>
    </row>
    <row r="1232" spans="3:56" x14ac:dyDescent="0.5"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67"/>
      <c r="AX1232" s="67"/>
      <c r="AY1232" s="67"/>
      <c r="AZ1232" s="67"/>
      <c r="BA1232" s="67"/>
      <c r="BB1232" s="67"/>
      <c r="BC1232" s="67"/>
      <c r="BD1232" s="67"/>
    </row>
    <row r="1233" spans="3:56" x14ac:dyDescent="0.5"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67"/>
      <c r="AX1233" s="67"/>
      <c r="AY1233" s="67"/>
      <c r="AZ1233" s="67"/>
      <c r="BA1233" s="67"/>
      <c r="BB1233" s="67"/>
      <c r="BC1233" s="67"/>
      <c r="BD1233" s="67"/>
    </row>
    <row r="1234" spans="3:56" x14ac:dyDescent="0.5"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67"/>
      <c r="AX1234" s="67"/>
      <c r="AY1234" s="67"/>
      <c r="AZ1234" s="67"/>
      <c r="BA1234" s="67"/>
      <c r="BB1234" s="67"/>
      <c r="BC1234" s="67"/>
      <c r="BD1234" s="67"/>
    </row>
    <row r="1235" spans="3:56" x14ac:dyDescent="0.5"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67"/>
      <c r="AX1235" s="67"/>
      <c r="AY1235" s="67"/>
      <c r="AZ1235" s="67"/>
      <c r="BA1235" s="67"/>
      <c r="BB1235" s="67"/>
      <c r="BC1235" s="67"/>
      <c r="BD1235" s="67"/>
    </row>
    <row r="1236" spans="3:56" x14ac:dyDescent="0.5"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67"/>
      <c r="AX1236" s="67"/>
      <c r="AY1236" s="67"/>
      <c r="AZ1236" s="67"/>
      <c r="BA1236" s="67"/>
      <c r="BB1236" s="67"/>
      <c r="BC1236" s="67"/>
      <c r="BD1236" s="67"/>
    </row>
    <row r="1237" spans="3:56" x14ac:dyDescent="0.5"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67"/>
      <c r="AX1237" s="67"/>
      <c r="AY1237" s="67"/>
      <c r="AZ1237" s="67"/>
      <c r="BA1237" s="67"/>
      <c r="BB1237" s="67"/>
      <c r="BC1237" s="67"/>
      <c r="BD1237" s="67"/>
    </row>
    <row r="1238" spans="3:56" x14ac:dyDescent="0.5"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67"/>
      <c r="AX1238" s="67"/>
      <c r="AY1238" s="67"/>
      <c r="AZ1238" s="67"/>
      <c r="BA1238" s="67"/>
      <c r="BB1238" s="67"/>
      <c r="BC1238" s="67"/>
      <c r="BD1238" s="67"/>
    </row>
    <row r="1239" spans="3:56" x14ac:dyDescent="0.5"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67"/>
      <c r="BB1239" s="67"/>
      <c r="BC1239" s="67"/>
      <c r="BD1239" s="67"/>
    </row>
    <row r="1240" spans="3:56" x14ac:dyDescent="0.5"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67"/>
      <c r="BB1240" s="67"/>
      <c r="BC1240" s="67"/>
      <c r="BD1240" s="67"/>
    </row>
    <row r="1241" spans="3:56" x14ac:dyDescent="0.5"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67"/>
      <c r="BB1241" s="67"/>
      <c r="BC1241" s="67"/>
      <c r="BD1241" s="67"/>
    </row>
    <row r="1242" spans="3:56" x14ac:dyDescent="0.5"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67"/>
      <c r="BB1242" s="67"/>
      <c r="BC1242" s="67"/>
      <c r="BD1242" s="67"/>
    </row>
    <row r="1243" spans="3:56" x14ac:dyDescent="0.5"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67"/>
      <c r="BB1243" s="67"/>
      <c r="BC1243" s="67"/>
      <c r="BD1243" s="67"/>
    </row>
    <row r="1244" spans="3:56" x14ac:dyDescent="0.5"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67"/>
      <c r="BB1244" s="67"/>
      <c r="BC1244" s="67"/>
      <c r="BD1244" s="67"/>
    </row>
    <row r="1245" spans="3:56" x14ac:dyDescent="0.5"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67"/>
      <c r="AX1245" s="67"/>
      <c r="AY1245" s="67"/>
      <c r="AZ1245" s="67"/>
      <c r="BA1245" s="67"/>
      <c r="BB1245" s="67"/>
      <c r="BC1245" s="67"/>
      <c r="BD1245" s="67"/>
    </row>
    <row r="1246" spans="3:56" x14ac:dyDescent="0.5"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67"/>
      <c r="AX1246" s="67"/>
      <c r="AY1246" s="67"/>
      <c r="AZ1246" s="67"/>
      <c r="BA1246" s="67"/>
      <c r="BB1246" s="67"/>
      <c r="BC1246" s="67"/>
      <c r="BD1246" s="67"/>
    </row>
    <row r="1247" spans="3:56" x14ac:dyDescent="0.5"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67"/>
      <c r="AX1247" s="67"/>
      <c r="AY1247" s="67"/>
      <c r="AZ1247" s="67"/>
      <c r="BA1247" s="67"/>
      <c r="BB1247" s="67"/>
      <c r="BC1247" s="67"/>
      <c r="BD1247" s="67"/>
    </row>
    <row r="1248" spans="3:56" x14ac:dyDescent="0.5"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67"/>
      <c r="AX1248" s="67"/>
      <c r="AY1248" s="67"/>
      <c r="AZ1248" s="67"/>
      <c r="BA1248" s="67"/>
      <c r="BB1248" s="67"/>
      <c r="BC1248" s="67"/>
      <c r="BD1248" s="67"/>
    </row>
    <row r="1249" spans="3:56" x14ac:dyDescent="0.5"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67"/>
      <c r="AX1249" s="67"/>
      <c r="AY1249" s="67"/>
      <c r="AZ1249" s="67"/>
      <c r="BA1249" s="67"/>
      <c r="BB1249" s="67"/>
      <c r="BC1249" s="67"/>
      <c r="BD1249" s="67"/>
    </row>
    <row r="1250" spans="3:56" x14ac:dyDescent="0.5"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67"/>
      <c r="AX1250" s="67"/>
      <c r="AY1250" s="67"/>
      <c r="AZ1250" s="67"/>
      <c r="BA1250" s="67"/>
      <c r="BB1250" s="67"/>
      <c r="BC1250" s="67"/>
      <c r="BD1250" s="67"/>
    </row>
    <row r="1251" spans="3:56" x14ac:dyDescent="0.5"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67"/>
      <c r="AX1251" s="67"/>
      <c r="AY1251" s="67"/>
      <c r="AZ1251" s="67"/>
      <c r="BA1251" s="67"/>
      <c r="BB1251" s="67"/>
      <c r="BC1251" s="67"/>
      <c r="BD1251" s="67"/>
    </row>
    <row r="1252" spans="3:56" x14ac:dyDescent="0.5"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67"/>
      <c r="AX1252" s="67"/>
      <c r="AY1252" s="67"/>
      <c r="AZ1252" s="67"/>
      <c r="BA1252" s="67"/>
      <c r="BB1252" s="67"/>
      <c r="BC1252" s="67"/>
      <c r="BD1252" s="67"/>
    </row>
    <row r="1253" spans="3:56" x14ac:dyDescent="0.5"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67"/>
      <c r="AX1253" s="67"/>
      <c r="AY1253" s="67"/>
      <c r="AZ1253" s="67"/>
      <c r="BA1253" s="67"/>
      <c r="BB1253" s="67"/>
      <c r="BC1253" s="67"/>
      <c r="BD1253" s="67"/>
    </row>
    <row r="1254" spans="3:56" x14ac:dyDescent="0.5"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67"/>
      <c r="AX1254" s="67"/>
      <c r="AY1254" s="67"/>
      <c r="AZ1254" s="67"/>
      <c r="BA1254" s="67"/>
      <c r="BB1254" s="67"/>
      <c r="BC1254" s="67"/>
      <c r="BD1254" s="67"/>
    </row>
    <row r="1255" spans="3:56" x14ac:dyDescent="0.5"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67"/>
      <c r="AX1255" s="67"/>
      <c r="AY1255" s="67"/>
      <c r="AZ1255" s="67"/>
      <c r="BA1255" s="67"/>
      <c r="BB1255" s="67"/>
      <c r="BC1255" s="67"/>
      <c r="BD1255" s="67"/>
    </row>
    <row r="1256" spans="3:56" x14ac:dyDescent="0.5"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  <c r="BA1256" s="67"/>
      <c r="BB1256" s="67"/>
      <c r="BC1256" s="67"/>
      <c r="BD1256" s="67"/>
    </row>
    <row r="1257" spans="3:56" x14ac:dyDescent="0.5"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67"/>
      <c r="AX1257" s="67"/>
      <c r="AY1257" s="67"/>
      <c r="AZ1257" s="67"/>
      <c r="BA1257" s="67"/>
      <c r="BB1257" s="67"/>
      <c r="BC1257" s="67"/>
      <c r="BD1257" s="67"/>
    </row>
    <row r="1258" spans="3:56" x14ac:dyDescent="0.5"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67"/>
      <c r="AX1258" s="67"/>
      <c r="AY1258" s="67"/>
      <c r="AZ1258" s="67"/>
      <c r="BA1258" s="67"/>
      <c r="BB1258" s="67"/>
      <c r="BC1258" s="67"/>
      <c r="BD1258" s="67"/>
    </row>
    <row r="1259" spans="3:56" x14ac:dyDescent="0.5"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67"/>
      <c r="AX1259" s="67"/>
      <c r="AY1259" s="67"/>
      <c r="AZ1259" s="67"/>
      <c r="BA1259" s="67"/>
      <c r="BB1259" s="67"/>
      <c r="BC1259" s="67"/>
      <c r="BD1259" s="67"/>
    </row>
    <row r="1260" spans="3:56" x14ac:dyDescent="0.5"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67"/>
      <c r="AX1260" s="67"/>
      <c r="AY1260" s="67"/>
      <c r="AZ1260" s="67"/>
      <c r="BA1260" s="67"/>
      <c r="BB1260" s="67"/>
      <c r="BC1260" s="67"/>
      <c r="BD1260" s="67"/>
    </row>
    <row r="1261" spans="3:56" x14ac:dyDescent="0.5"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67"/>
      <c r="AX1261" s="67"/>
      <c r="AY1261" s="67"/>
      <c r="AZ1261" s="67"/>
      <c r="BA1261" s="67"/>
      <c r="BB1261" s="67"/>
      <c r="BC1261" s="67"/>
      <c r="BD1261" s="67"/>
    </row>
    <row r="1262" spans="3:56" x14ac:dyDescent="0.5"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67"/>
      <c r="AX1262" s="67"/>
      <c r="AY1262" s="67"/>
      <c r="AZ1262" s="67"/>
      <c r="BA1262" s="67"/>
      <c r="BB1262" s="67"/>
      <c r="BC1262" s="67"/>
      <c r="BD1262" s="67"/>
    </row>
    <row r="1263" spans="3:56" x14ac:dyDescent="0.5"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67"/>
      <c r="AX1263" s="67"/>
      <c r="AY1263" s="67"/>
      <c r="AZ1263" s="67"/>
      <c r="BA1263" s="67"/>
      <c r="BB1263" s="67"/>
      <c r="BC1263" s="67"/>
      <c r="BD1263" s="67"/>
    </row>
    <row r="1264" spans="3:56" x14ac:dyDescent="0.5"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67"/>
      <c r="AX1264" s="67"/>
      <c r="AY1264" s="67"/>
      <c r="AZ1264" s="67"/>
      <c r="BA1264" s="67"/>
      <c r="BB1264" s="67"/>
      <c r="BC1264" s="67"/>
      <c r="BD1264" s="67"/>
    </row>
    <row r="1265" spans="3:56" x14ac:dyDescent="0.5"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67"/>
      <c r="AX1265" s="67"/>
      <c r="AY1265" s="67"/>
      <c r="AZ1265" s="67"/>
      <c r="BA1265" s="67"/>
      <c r="BB1265" s="67"/>
      <c r="BC1265" s="67"/>
      <c r="BD1265" s="67"/>
    </row>
    <row r="1266" spans="3:56" x14ac:dyDescent="0.5"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67"/>
      <c r="AX1266" s="67"/>
      <c r="AY1266" s="67"/>
      <c r="AZ1266" s="67"/>
      <c r="BA1266" s="67"/>
      <c r="BB1266" s="67"/>
      <c r="BC1266" s="67"/>
      <c r="BD1266" s="67"/>
    </row>
    <row r="1267" spans="3:56" x14ac:dyDescent="0.5"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67"/>
      <c r="AX1267" s="67"/>
      <c r="AY1267" s="67"/>
      <c r="AZ1267" s="67"/>
      <c r="BA1267" s="67"/>
      <c r="BB1267" s="67"/>
      <c r="BC1267" s="67"/>
      <c r="BD1267" s="67"/>
    </row>
    <row r="1268" spans="3:56" x14ac:dyDescent="0.5"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67"/>
      <c r="BB1268" s="67"/>
      <c r="BC1268" s="67"/>
      <c r="BD1268" s="67"/>
    </row>
    <row r="1269" spans="3:56" x14ac:dyDescent="0.5"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  <c r="BA1269" s="67"/>
      <c r="BB1269" s="67"/>
      <c r="BC1269" s="67"/>
      <c r="BD1269" s="67"/>
    </row>
    <row r="1270" spans="3:56" x14ac:dyDescent="0.5"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  <c r="BA1270" s="67"/>
      <c r="BB1270" s="67"/>
      <c r="BC1270" s="67"/>
      <c r="BD1270" s="67"/>
    </row>
    <row r="1271" spans="3:56" x14ac:dyDescent="0.5"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  <c r="BA1271" s="67"/>
      <c r="BB1271" s="67"/>
      <c r="BC1271" s="67"/>
      <c r="BD1271" s="67"/>
    </row>
    <row r="1272" spans="3:56" x14ac:dyDescent="0.5"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  <c r="BA1272" s="67"/>
      <c r="BB1272" s="67"/>
      <c r="BC1272" s="67"/>
      <c r="BD1272" s="67"/>
    </row>
    <row r="1273" spans="3:56" x14ac:dyDescent="0.5"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  <c r="BA1273" s="67"/>
      <c r="BB1273" s="67"/>
      <c r="BC1273" s="67"/>
      <c r="BD1273" s="67"/>
    </row>
    <row r="1274" spans="3:56" x14ac:dyDescent="0.5"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  <c r="AW1274" s="67"/>
      <c r="AX1274" s="67"/>
      <c r="AY1274" s="67"/>
      <c r="AZ1274" s="67"/>
      <c r="BA1274" s="67"/>
      <c r="BB1274" s="67"/>
      <c r="BC1274" s="67"/>
      <c r="BD1274" s="67"/>
    </row>
    <row r="1275" spans="3:56" x14ac:dyDescent="0.5"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  <c r="AW1275" s="67"/>
      <c r="AX1275" s="67"/>
      <c r="AY1275" s="67"/>
      <c r="AZ1275" s="67"/>
      <c r="BA1275" s="67"/>
      <c r="BB1275" s="67"/>
      <c r="BC1275" s="67"/>
      <c r="BD1275" s="67"/>
    </row>
    <row r="1276" spans="3:56" x14ac:dyDescent="0.5"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  <c r="AW1276" s="67"/>
      <c r="AX1276" s="67"/>
      <c r="AY1276" s="67"/>
      <c r="AZ1276" s="67"/>
      <c r="BA1276" s="67"/>
      <c r="BB1276" s="67"/>
      <c r="BC1276" s="67"/>
      <c r="BD1276" s="67"/>
    </row>
    <row r="1277" spans="3:56" x14ac:dyDescent="0.5"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  <c r="AW1277" s="67"/>
      <c r="AX1277" s="67"/>
      <c r="AY1277" s="67"/>
      <c r="AZ1277" s="67"/>
      <c r="BA1277" s="67"/>
      <c r="BB1277" s="67"/>
      <c r="BC1277" s="67"/>
      <c r="BD1277" s="67"/>
    </row>
    <row r="1278" spans="3:56" x14ac:dyDescent="0.5"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  <c r="AW1278" s="67"/>
      <c r="AX1278" s="67"/>
      <c r="AY1278" s="67"/>
      <c r="AZ1278" s="67"/>
      <c r="BA1278" s="67"/>
      <c r="BB1278" s="67"/>
      <c r="BC1278" s="67"/>
      <c r="BD1278" s="67"/>
    </row>
    <row r="1279" spans="3:56" x14ac:dyDescent="0.5"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  <c r="AW1279" s="67"/>
      <c r="AX1279" s="67"/>
      <c r="AY1279" s="67"/>
      <c r="AZ1279" s="67"/>
      <c r="BA1279" s="67"/>
      <c r="BB1279" s="67"/>
      <c r="BC1279" s="67"/>
      <c r="BD1279" s="67"/>
    </row>
    <row r="1280" spans="3:56" x14ac:dyDescent="0.5"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  <c r="AW1280" s="67"/>
      <c r="AX1280" s="67"/>
      <c r="AY1280" s="67"/>
      <c r="AZ1280" s="67"/>
      <c r="BA1280" s="67"/>
      <c r="BB1280" s="67"/>
      <c r="BC1280" s="67"/>
      <c r="BD1280" s="67"/>
    </row>
    <row r="1281" spans="3:56" x14ac:dyDescent="0.5"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67"/>
      <c r="AX1281" s="67"/>
      <c r="AY1281" s="67"/>
      <c r="AZ1281" s="67"/>
      <c r="BA1281" s="67"/>
      <c r="BB1281" s="67"/>
      <c r="BC1281" s="67"/>
      <c r="BD1281" s="67"/>
    </row>
    <row r="1282" spans="3:56" x14ac:dyDescent="0.5"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  <c r="AW1282" s="67"/>
      <c r="AX1282" s="67"/>
      <c r="AY1282" s="67"/>
      <c r="AZ1282" s="67"/>
      <c r="BA1282" s="67"/>
      <c r="BB1282" s="67"/>
      <c r="BC1282" s="67"/>
      <c r="BD1282" s="67"/>
    </row>
    <row r="1283" spans="3:56" x14ac:dyDescent="0.5"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  <c r="AW1283" s="67"/>
      <c r="AX1283" s="67"/>
      <c r="AY1283" s="67"/>
      <c r="AZ1283" s="67"/>
      <c r="BA1283" s="67"/>
      <c r="BB1283" s="67"/>
      <c r="BC1283" s="67"/>
      <c r="BD1283" s="67"/>
    </row>
    <row r="1284" spans="3:56" x14ac:dyDescent="0.5"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  <c r="AW1284" s="67"/>
      <c r="AX1284" s="67"/>
      <c r="AY1284" s="67"/>
      <c r="AZ1284" s="67"/>
      <c r="BA1284" s="67"/>
      <c r="BB1284" s="67"/>
      <c r="BC1284" s="67"/>
      <c r="BD1284" s="67"/>
    </row>
    <row r="1285" spans="3:56" x14ac:dyDescent="0.5"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67"/>
      <c r="AX1285" s="67"/>
      <c r="AY1285" s="67"/>
      <c r="AZ1285" s="67"/>
      <c r="BA1285" s="67"/>
      <c r="BB1285" s="67"/>
      <c r="BC1285" s="67"/>
      <c r="BD1285" s="67"/>
    </row>
    <row r="1286" spans="3:56" x14ac:dyDescent="0.5"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  <c r="AW1286" s="67"/>
      <c r="AX1286" s="67"/>
      <c r="AY1286" s="67"/>
      <c r="AZ1286" s="67"/>
      <c r="BA1286" s="67"/>
      <c r="BB1286" s="67"/>
      <c r="BC1286" s="67"/>
      <c r="BD1286" s="67"/>
    </row>
    <row r="1287" spans="3:56" x14ac:dyDescent="0.5"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  <c r="AW1287" s="67"/>
      <c r="AX1287" s="67"/>
      <c r="AY1287" s="67"/>
      <c r="AZ1287" s="67"/>
      <c r="BA1287" s="67"/>
      <c r="BB1287" s="67"/>
      <c r="BC1287" s="67"/>
      <c r="BD1287" s="67"/>
    </row>
    <row r="1288" spans="3:56" x14ac:dyDescent="0.5"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  <c r="AW1288" s="67"/>
      <c r="AX1288" s="67"/>
      <c r="AY1288" s="67"/>
      <c r="AZ1288" s="67"/>
      <c r="BA1288" s="67"/>
      <c r="BB1288" s="67"/>
      <c r="BC1288" s="67"/>
      <c r="BD1288" s="67"/>
    </row>
    <row r="1289" spans="3:56" x14ac:dyDescent="0.5"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  <c r="AW1289" s="67"/>
      <c r="AX1289" s="67"/>
      <c r="AY1289" s="67"/>
      <c r="AZ1289" s="67"/>
      <c r="BA1289" s="67"/>
      <c r="BB1289" s="67"/>
      <c r="BC1289" s="67"/>
      <c r="BD1289" s="67"/>
    </row>
    <row r="1290" spans="3:56" x14ac:dyDescent="0.5"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  <c r="AW1290" s="67"/>
      <c r="AX1290" s="67"/>
      <c r="AY1290" s="67"/>
      <c r="AZ1290" s="67"/>
      <c r="BA1290" s="67"/>
      <c r="BB1290" s="67"/>
      <c r="BC1290" s="67"/>
      <c r="BD1290" s="67"/>
    </row>
    <row r="1291" spans="3:56" x14ac:dyDescent="0.5"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  <c r="AW1291" s="67"/>
      <c r="AX1291" s="67"/>
      <c r="AY1291" s="67"/>
      <c r="AZ1291" s="67"/>
      <c r="BA1291" s="67"/>
      <c r="BB1291" s="67"/>
      <c r="BC1291" s="67"/>
      <c r="BD1291" s="67"/>
    </row>
    <row r="1292" spans="3:56" x14ac:dyDescent="0.5"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  <c r="AW1292" s="67"/>
      <c r="AX1292" s="67"/>
      <c r="AY1292" s="67"/>
      <c r="AZ1292" s="67"/>
      <c r="BA1292" s="67"/>
      <c r="BB1292" s="67"/>
      <c r="BC1292" s="67"/>
      <c r="BD1292" s="67"/>
    </row>
    <row r="1293" spans="3:56" x14ac:dyDescent="0.5"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  <c r="AW1293" s="67"/>
      <c r="AX1293" s="67"/>
      <c r="AY1293" s="67"/>
      <c r="AZ1293" s="67"/>
      <c r="BA1293" s="67"/>
      <c r="BB1293" s="67"/>
      <c r="BC1293" s="67"/>
      <c r="BD1293" s="67"/>
    </row>
    <row r="1294" spans="3:56" x14ac:dyDescent="0.5"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  <c r="AW1294" s="67"/>
      <c r="AX1294" s="67"/>
      <c r="AY1294" s="67"/>
      <c r="AZ1294" s="67"/>
      <c r="BA1294" s="67"/>
      <c r="BB1294" s="67"/>
      <c r="BC1294" s="67"/>
      <c r="BD1294" s="67"/>
    </row>
    <row r="1295" spans="3:56" x14ac:dyDescent="0.5"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  <c r="AW1295" s="67"/>
      <c r="AX1295" s="67"/>
      <c r="AY1295" s="67"/>
      <c r="AZ1295" s="67"/>
      <c r="BA1295" s="67"/>
      <c r="BB1295" s="67"/>
      <c r="BC1295" s="67"/>
      <c r="BD1295" s="67"/>
    </row>
    <row r="1296" spans="3:56" x14ac:dyDescent="0.5"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  <c r="AW1296" s="67"/>
      <c r="AX1296" s="67"/>
      <c r="AY1296" s="67"/>
      <c r="AZ1296" s="67"/>
      <c r="BA1296" s="67"/>
      <c r="BB1296" s="67"/>
      <c r="BC1296" s="67"/>
      <c r="BD1296" s="67"/>
    </row>
    <row r="1297" spans="3:56" x14ac:dyDescent="0.5"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  <c r="BA1297" s="67"/>
      <c r="BB1297" s="67"/>
      <c r="BC1297" s="67"/>
      <c r="BD1297" s="67"/>
    </row>
    <row r="1298" spans="3:56" x14ac:dyDescent="0.5"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  <c r="BA1298" s="67"/>
      <c r="BB1298" s="67"/>
      <c r="BC1298" s="67"/>
      <c r="BD1298" s="67"/>
    </row>
    <row r="1299" spans="3:56" x14ac:dyDescent="0.5"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  <c r="BA1299" s="67"/>
      <c r="BB1299" s="67"/>
      <c r="BC1299" s="67"/>
      <c r="BD1299" s="67"/>
    </row>
    <row r="1300" spans="3:56" x14ac:dyDescent="0.5"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  <c r="BA1300" s="67"/>
      <c r="BB1300" s="67"/>
      <c r="BC1300" s="67"/>
      <c r="BD1300" s="67"/>
    </row>
    <row r="1301" spans="3:56" x14ac:dyDescent="0.5"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  <c r="BA1301" s="67"/>
      <c r="BB1301" s="67"/>
      <c r="BC1301" s="67"/>
      <c r="BD1301" s="67"/>
    </row>
    <row r="1302" spans="3:56" x14ac:dyDescent="0.5"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  <c r="BA1302" s="67"/>
      <c r="BB1302" s="67"/>
      <c r="BC1302" s="67"/>
      <c r="BD1302" s="67"/>
    </row>
    <row r="1303" spans="3:56" x14ac:dyDescent="0.5"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  <c r="AW1303" s="67"/>
      <c r="AX1303" s="67"/>
      <c r="AY1303" s="67"/>
      <c r="AZ1303" s="67"/>
      <c r="BA1303" s="67"/>
      <c r="BB1303" s="67"/>
      <c r="BC1303" s="67"/>
      <c r="BD1303" s="67"/>
    </row>
    <row r="1304" spans="3:56" x14ac:dyDescent="0.5"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  <c r="AW1304" s="67"/>
      <c r="AX1304" s="67"/>
      <c r="AY1304" s="67"/>
      <c r="AZ1304" s="67"/>
      <c r="BA1304" s="67"/>
      <c r="BB1304" s="67"/>
      <c r="BC1304" s="67"/>
      <c r="BD1304" s="67"/>
    </row>
    <row r="1305" spans="3:56" x14ac:dyDescent="0.5"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  <c r="AW1305" s="67"/>
      <c r="AX1305" s="67"/>
      <c r="AY1305" s="67"/>
      <c r="AZ1305" s="67"/>
      <c r="BA1305" s="67"/>
      <c r="BB1305" s="67"/>
      <c r="BC1305" s="67"/>
      <c r="BD1305" s="67"/>
    </row>
    <row r="1306" spans="3:56" x14ac:dyDescent="0.5"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  <c r="AW1306" s="67"/>
      <c r="AX1306" s="67"/>
      <c r="AY1306" s="67"/>
      <c r="AZ1306" s="67"/>
      <c r="BA1306" s="67"/>
      <c r="BB1306" s="67"/>
      <c r="BC1306" s="67"/>
      <c r="BD1306" s="67"/>
    </row>
    <row r="1307" spans="3:56" x14ac:dyDescent="0.5"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  <c r="AW1307" s="67"/>
      <c r="AX1307" s="67"/>
      <c r="AY1307" s="67"/>
      <c r="AZ1307" s="67"/>
      <c r="BA1307" s="67"/>
      <c r="BB1307" s="67"/>
      <c r="BC1307" s="67"/>
      <c r="BD1307" s="67"/>
    </row>
    <row r="1308" spans="3:56" x14ac:dyDescent="0.5"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  <c r="AW1308" s="67"/>
      <c r="AX1308" s="67"/>
      <c r="AY1308" s="67"/>
      <c r="AZ1308" s="67"/>
      <c r="BA1308" s="67"/>
      <c r="BB1308" s="67"/>
      <c r="BC1308" s="67"/>
      <c r="BD1308" s="67"/>
    </row>
    <row r="1309" spans="3:56" x14ac:dyDescent="0.5"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  <c r="AW1309" s="67"/>
      <c r="AX1309" s="67"/>
      <c r="AY1309" s="67"/>
      <c r="AZ1309" s="67"/>
      <c r="BA1309" s="67"/>
      <c r="BB1309" s="67"/>
      <c r="BC1309" s="67"/>
      <c r="BD1309" s="67"/>
    </row>
    <row r="1310" spans="3:56" x14ac:dyDescent="0.5"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  <c r="AW1310" s="67"/>
      <c r="AX1310" s="67"/>
      <c r="AY1310" s="67"/>
      <c r="AZ1310" s="67"/>
      <c r="BA1310" s="67"/>
      <c r="BB1310" s="67"/>
      <c r="BC1310" s="67"/>
      <c r="BD1310" s="67"/>
    </row>
    <row r="1311" spans="3:56" x14ac:dyDescent="0.5"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  <c r="AW1311" s="67"/>
      <c r="AX1311" s="67"/>
      <c r="AY1311" s="67"/>
      <c r="AZ1311" s="67"/>
      <c r="BA1311" s="67"/>
      <c r="BB1311" s="67"/>
      <c r="BC1311" s="67"/>
      <c r="BD1311" s="67"/>
    </row>
    <row r="1312" spans="3:56" x14ac:dyDescent="0.5"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  <c r="AW1312" s="67"/>
      <c r="AX1312" s="67"/>
      <c r="AY1312" s="67"/>
      <c r="AZ1312" s="67"/>
      <c r="BA1312" s="67"/>
      <c r="BB1312" s="67"/>
      <c r="BC1312" s="67"/>
      <c r="BD1312" s="67"/>
    </row>
    <row r="1313" spans="3:56" x14ac:dyDescent="0.5"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67"/>
      <c r="AX1313" s="67"/>
      <c r="AY1313" s="67"/>
      <c r="AZ1313" s="67"/>
      <c r="BA1313" s="67"/>
      <c r="BB1313" s="67"/>
      <c r="BC1313" s="67"/>
      <c r="BD1313" s="67"/>
    </row>
    <row r="1314" spans="3:56" x14ac:dyDescent="0.5"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  <c r="AW1314" s="67"/>
      <c r="AX1314" s="67"/>
      <c r="AY1314" s="67"/>
      <c r="AZ1314" s="67"/>
      <c r="BA1314" s="67"/>
      <c r="BB1314" s="67"/>
      <c r="BC1314" s="67"/>
      <c r="BD1314" s="67"/>
    </row>
    <row r="1315" spans="3:56" x14ac:dyDescent="0.5"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  <c r="AW1315" s="67"/>
      <c r="AX1315" s="67"/>
      <c r="AY1315" s="67"/>
      <c r="AZ1315" s="67"/>
      <c r="BA1315" s="67"/>
      <c r="BB1315" s="67"/>
      <c r="BC1315" s="67"/>
      <c r="BD1315" s="67"/>
    </row>
    <row r="1316" spans="3:56" x14ac:dyDescent="0.5"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  <c r="AW1316" s="67"/>
      <c r="AX1316" s="67"/>
      <c r="AY1316" s="67"/>
      <c r="AZ1316" s="67"/>
      <c r="BA1316" s="67"/>
      <c r="BB1316" s="67"/>
      <c r="BC1316" s="67"/>
      <c r="BD1316" s="67"/>
    </row>
    <row r="1317" spans="3:56" x14ac:dyDescent="0.5"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  <c r="AW1317" s="67"/>
      <c r="AX1317" s="67"/>
      <c r="AY1317" s="67"/>
      <c r="AZ1317" s="67"/>
      <c r="BA1317" s="67"/>
      <c r="BB1317" s="67"/>
      <c r="BC1317" s="67"/>
      <c r="BD1317" s="67"/>
    </row>
    <row r="1318" spans="3:56" x14ac:dyDescent="0.5"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  <c r="AW1318" s="67"/>
      <c r="AX1318" s="67"/>
      <c r="AY1318" s="67"/>
      <c r="AZ1318" s="67"/>
      <c r="BA1318" s="67"/>
      <c r="BB1318" s="67"/>
      <c r="BC1318" s="67"/>
      <c r="BD1318" s="67"/>
    </row>
    <row r="1319" spans="3:56" x14ac:dyDescent="0.5"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  <c r="AW1319" s="67"/>
      <c r="AX1319" s="67"/>
      <c r="AY1319" s="67"/>
      <c r="AZ1319" s="67"/>
      <c r="BA1319" s="67"/>
      <c r="BB1319" s="67"/>
      <c r="BC1319" s="67"/>
      <c r="BD1319" s="67"/>
    </row>
    <row r="1320" spans="3:56" x14ac:dyDescent="0.5"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  <c r="AW1320" s="67"/>
      <c r="AX1320" s="67"/>
      <c r="AY1320" s="67"/>
      <c r="AZ1320" s="67"/>
      <c r="BA1320" s="67"/>
      <c r="BB1320" s="67"/>
      <c r="BC1320" s="67"/>
      <c r="BD1320" s="67"/>
    </row>
    <row r="1321" spans="3:56" x14ac:dyDescent="0.5"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  <c r="AW1321" s="67"/>
      <c r="AX1321" s="67"/>
      <c r="AY1321" s="67"/>
      <c r="AZ1321" s="67"/>
      <c r="BA1321" s="67"/>
      <c r="BB1321" s="67"/>
      <c r="BC1321" s="67"/>
      <c r="BD1321" s="67"/>
    </row>
    <row r="1322" spans="3:56" x14ac:dyDescent="0.5"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  <c r="AW1322" s="67"/>
      <c r="AX1322" s="67"/>
      <c r="AY1322" s="67"/>
      <c r="AZ1322" s="67"/>
      <c r="BA1322" s="67"/>
      <c r="BB1322" s="67"/>
      <c r="BC1322" s="67"/>
      <c r="BD1322" s="67"/>
    </row>
    <row r="1323" spans="3:56" x14ac:dyDescent="0.5"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  <c r="AW1323" s="67"/>
      <c r="AX1323" s="67"/>
      <c r="AY1323" s="67"/>
      <c r="AZ1323" s="67"/>
      <c r="BA1323" s="67"/>
      <c r="BB1323" s="67"/>
      <c r="BC1323" s="67"/>
      <c r="BD1323" s="67"/>
    </row>
    <row r="1324" spans="3:56" x14ac:dyDescent="0.5"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  <c r="AW1324" s="67"/>
      <c r="AX1324" s="67"/>
      <c r="AY1324" s="67"/>
      <c r="AZ1324" s="67"/>
      <c r="BA1324" s="67"/>
      <c r="BB1324" s="67"/>
      <c r="BC1324" s="67"/>
      <c r="BD1324" s="67"/>
    </row>
    <row r="1325" spans="3:56" x14ac:dyDescent="0.5"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  <c r="AW1325" s="67"/>
      <c r="AX1325" s="67"/>
      <c r="AY1325" s="67"/>
      <c r="AZ1325" s="67"/>
      <c r="BA1325" s="67"/>
      <c r="BB1325" s="67"/>
      <c r="BC1325" s="67"/>
      <c r="BD1325" s="67"/>
    </row>
    <row r="1326" spans="3:56" x14ac:dyDescent="0.5"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  <c r="BA1326" s="67"/>
      <c r="BB1326" s="67"/>
      <c r="BC1326" s="67"/>
      <c r="BD1326" s="67"/>
    </row>
    <row r="1327" spans="3:56" x14ac:dyDescent="0.5"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  <c r="BA1327" s="67"/>
      <c r="BB1327" s="67"/>
      <c r="BC1327" s="67"/>
      <c r="BD1327" s="67"/>
    </row>
    <row r="1328" spans="3:56" x14ac:dyDescent="0.5"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  <c r="BA1328" s="67"/>
      <c r="BB1328" s="67"/>
      <c r="BC1328" s="67"/>
      <c r="BD1328" s="67"/>
    </row>
    <row r="1329" spans="3:56" x14ac:dyDescent="0.5"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  <c r="BA1329" s="67"/>
      <c r="BB1329" s="67"/>
      <c r="BC1329" s="67"/>
      <c r="BD1329" s="67"/>
    </row>
    <row r="1330" spans="3:56" x14ac:dyDescent="0.5"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  <c r="BA1330" s="67"/>
      <c r="BB1330" s="67"/>
      <c r="BC1330" s="67"/>
      <c r="BD1330" s="67"/>
    </row>
    <row r="1331" spans="3:56" x14ac:dyDescent="0.5"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  <c r="BA1331" s="67"/>
      <c r="BB1331" s="67"/>
      <c r="BC1331" s="67"/>
      <c r="BD1331" s="67"/>
    </row>
    <row r="1332" spans="3:56" x14ac:dyDescent="0.5"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  <c r="AW1332" s="67"/>
      <c r="AX1332" s="67"/>
      <c r="AY1332" s="67"/>
      <c r="AZ1332" s="67"/>
      <c r="BA1332" s="67"/>
      <c r="BB1332" s="67"/>
      <c r="BC1332" s="67"/>
      <c r="BD1332" s="67"/>
    </row>
    <row r="1333" spans="3:56" x14ac:dyDescent="0.5"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  <c r="AW1333" s="67"/>
      <c r="AX1333" s="67"/>
      <c r="AY1333" s="67"/>
      <c r="AZ1333" s="67"/>
      <c r="BA1333" s="67"/>
      <c r="BB1333" s="67"/>
      <c r="BC1333" s="67"/>
      <c r="BD1333" s="67"/>
    </row>
    <row r="1334" spans="3:56" x14ac:dyDescent="0.5"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  <c r="AW1334" s="67"/>
      <c r="AX1334" s="67"/>
      <c r="AY1334" s="67"/>
      <c r="AZ1334" s="67"/>
      <c r="BA1334" s="67"/>
      <c r="BB1334" s="67"/>
      <c r="BC1334" s="67"/>
      <c r="BD1334" s="67"/>
    </row>
    <row r="1335" spans="3:56" x14ac:dyDescent="0.5"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  <c r="AW1335" s="67"/>
      <c r="AX1335" s="67"/>
      <c r="AY1335" s="67"/>
      <c r="AZ1335" s="67"/>
      <c r="BA1335" s="67"/>
      <c r="BB1335" s="67"/>
      <c r="BC1335" s="67"/>
      <c r="BD1335" s="67"/>
    </row>
    <row r="1336" spans="3:56" x14ac:dyDescent="0.5"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  <c r="AW1336" s="67"/>
      <c r="AX1336" s="67"/>
      <c r="AY1336" s="67"/>
      <c r="AZ1336" s="67"/>
      <c r="BA1336" s="67"/>
      <c r="BB1336" s="67"/>
      <c r="BC1336" s="67"/>
      <c r="BD1336" s="67"/>
    </row>
    <row r="1337" spans="3:56" x14ac:dyDescent="0.5"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  <c r="AW1337" s="67"/>
      <c r="AX1337" s="67"/>
      <c r="AY1337" s="67"/>
      <c r="AZ1337" s="67"/>
      <c r="BA1337" s="67"/>
      <c r="BB1337" s="67"/>
      <c r="BC1337" s="67"/>
      <c r="BD1337" s="67"/>
    </row>
    <row r="1338" spans="3:56" x14ac:dyDescent="0.5"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  <c r="AW1338" s="67"/>
      <c r="AX1338" s="67"/>
      <c r="AY1338" s="67"/>
      <c r="AZ1338" s="67"/>
      <c r="BA1338" s="67"/>
      <c r="BB1338" s="67"/>
      <c r="BC1338" s="67"/>
      <c r="BD1338" s="67"/>
    </row>
    <row r="1339" spans="3:56" x14ac:dyDescent="0.5"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  <c r="AW1339" s="67"/>
      <c r="AX1339" s="67"/>
      <c r="AY1339" s="67"/>
      <c r="AZ1339" s="67"/>
      <c r="BA1339" s="67"/>
      <c r="BB1339" s="67"/>
      <c r="BC1339" s="67"/>
      <c r="BD1339" s="67"/>
    </row>
    <row r="1340" spans="3:56" x14ac:dyDescent="0.5"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67"/>
      <c r="AX1340" s="67"/>
      <c r="AY1340" s="67"/>
      <c r="AZ1340" s="67"/>
      <c r="BA1340" s="67"/>
      <c r="BB1340" s="67"/>
      <c r="BC1340" s="67"/>
      <c r="BD1340" s="67"/>
    </row>
    <row r="1341" spans="3:56" x14ac:dyDescent="0.5"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67"/>
      <c r="AX1341" s="67"/>
      <c r="AY1341" s="67"/>
      <c r="AZ1341" s="67"/>
      <c r="BA1341" s="67"/>
      <c r="BB1341" s="67"/>
      <c r="BC1341" s="67"/>
      <c r="BD1341" s="67"/>
    </row>
    <row r="1342" spans="3:56" x14ac:dyDescent="0.5"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  <c r="AW1342" s="67"/>
      <c r="AX1342" s="67"/>
      <c r="AY1342" s="67"/>
      <c r="AZ1342" s="67"/>
      <c r="BA1342" s="67"/>
      <c r="BB1342" s="67"/>
      <c r="BC1342" s="67"/>
      <c r="BD1342" s="67"/>
    </row>
    <row r="1343" spans="3:56" x14ac:dyDescent="0.5"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67"/>
      <c r="AX1343" s="67"/>
      <c r="AY1343" s="67"/>
      <c r="AZ1343" s="67"/>
      <c r="BA1343" s="67"/>
      <c r="BB1343" s="67"/>
      <c r="BC1343" s="67"/>
      <c r="BD1343" s="67"/>
    </row>
    <row r="1344" spans="3:56" x14ac:dyDescent="0.5"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67"/>
      <c r="AX1344" s="67"/>
      <c r="AY1344" s="67"/>
      <c r="AZ1344" s="67"/>
      <c r="BA1344" s="67"/>
      <c r="BB1344" s="67"/>
      <c r="BC1344" s="67"/>
      <c r="BD1344" s="67"/>
    </row>
    <row r="1345" spans="3:56" x14ac:dyDescent="0.5"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67"/>
      <c r="AX1345" s="67"/>
      <c r="AY1345" s="67"/>
      <c r="AZ1345" s="67"/>
      <c r="BA1345" s="67"/>
      <c r="BB1345" s="67"/>
      <c r="BC1345" s="67"/>
      <c r="BD1345" s="67"/>
    </row>
    <row r="1346" spans="3:56" x14ac:dyDescent="0.5"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  <c r="AW1346" s="67"/>
      <c r="AX1346" s="67"/>
      <c r="AY1346" s="67"/>
      <c r="AZ1346" s="67"/>
      <c r="BA1346" s="67"/>
      <c r="BB1346" s="67"/>
      <c r="BC1346" s="67"/>
      <c r="BD1346" s="67"/>
    </row>
    <row r="1347" spans="3:56" x14ac:dyDescent="0.5"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67"/>
      <c r="AX1347" s="67"/>
      <c r="AY1347" s="67"/>
      <c r="AZ1347" s="67"/>
      <c r="BA1347" s="67"/>
      <c r="BB1347" s="67"/>
      <c r="BC1347" s="67"/>
      <c r="BD1347" s="67"/>
    </row>
    <row r="1348" spans="3:56" x14ac:dyDescent="0.5"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67"/>
      <c r="AX1348" s="67"/>
      <c r="AY1348" s="67"/>
      <c r="AZ1348" s="67"/>
      <c r="BA1348" s="67"/>
      <c r="BB1348" s="67"/>
      <c r="BC1348" s="67"/>
      <c r="BD1348" s="67"/>
    </row>
    <row r="1349" spans="3:56" x14ac:dyDescent="0.5"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67"/>
      <c r="AX1349" s="67"/>
      <c r="AY1349" s="67"/>
      <c r="AZ1349" s="67"/>
      <c r="BA1349" s="67"/>
      <c r="BB1349" s="67"/>
      <c r="BC1349" s="67"/>
      <c r="BD1349" s="67"/>
    </row>
    <row r="1350" spans="3:56" x14ac:dyDescent="0.5"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67"/>
      <c r="AX1350" s="67"/>
      <c r="AY1350" s="67"/>
      <c r="AZ1350" s="67"/>
      <c r="BA1350" s="67"/>
      <c r="BB1350" s="67"/>
      <c r="BC1350" s="67"/>
      <c r="BD1350" s="67"/>
    </row>
    <row r="1351" spans="3:56" x14ac:dyDescent="0.5"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  <c r="AW1351" s="67"/>
      <c r="AX1351" s="67"/>
      <c r="AY1351" s="67"/>
      <c r="AZ1351" s="67"/>
      <c r="BA1351" s="67"/>
      <c r="BB1351" s="67"/>
      <c r="BC1351" s="67"/>
      <c r="BD1351" s="67"/>
    </row>
    <row r="1352" spans="3:56" x14ac:dyDescent="0.5"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  <c r="AW1352" s="67"/>
      <c r="AX1352" s="67"/>
      <c r="AY1352" s="67"/>
      <c r="AZ1352" s="67"/>
      <c r="BA1352" s="67"/>
      <c r="BB1352" s="67"/>
      <c r="BC1352" s="67"/>
      <c r="BD1352" s="67"/>
    </row>
    <row r="1353" spans="3:56" x14ac:dyDescent="0.5"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  <c r="AW1353" s="67"/>
      <c r="AX1353" s="67"/>
      <c r="AY1353" s="67"/>
      <c r="AZ1353" s="67"/>
      <c r="BA1353" s="67"/>
      <c r="BB1353" s="67"/>
      <c r="BC1353" s="67"/>
      <c r="BD1353" s="67"/>
    </row>
    <row r="1354" spans="3:56" x14ac:dyDescent="0.5"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  <c r="BA1354" s="67"/>
      <c r="BB1354" s="67"/>
      <c r="BC1354" s="67"/>
      <c r="BD1354" s="67"/>
    </row>
    <row r="1355" spans="3:56" x14ac:dyDescent="0.5"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  <c r="BB1355" s="67"/>
      <c r="BC1355" s="67"/>
      <c r="BD1355" s="67"/>
    </row>
    <row r="1356" spans="3:56" x14ac:dyDescent="0.5"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  <c r="BB1356" s="67"/>
      <c r="BC1356" s="67"/>
      <c r="BD1356" s="67"/>
    </row>
    <row r="1357" spans="3:56" x14ac:dyDescent="0.5"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  <c r="BB1357" s="67"/>
      <c r="BC1357" s="67"/>
      <c r="BD1357" s="67"/>
    </row>
    <row r="1358" spans="3:56" x14ac:dyDescent="0.5"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</row>
    <row r="1359" spans="3:56" x14ac:dyDescent="0.5"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</row>
    <row r="1360" spans="3:56" x14ac:dyDescent="0.5"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  <c r="BB1360" s="67"/>
      <c r="BC1360" s="67"/>
      <c r="BD1360" s="67"/>
    </row>
    <row r="1361" spans="3:56" x14ac:dyDescent="0.5"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67"/>
      <c r="AX1361" s="67"/>
      <c r="AY1361" s="67"/>
      <c r="AZ1361" s="67"/>
      <c r="BA1361" s="67"/>
      <c r="BB1361" s="67"/>
      <c r="BC1361" s="67"/>
      <c r="BD1361" s="67"/>
    </row>
    <row r="1362" spans="3:56" x14ac:dyDescent="0.5"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  <c r="BA1362" s="67"/>
      <c r="BB1362" s="67"/>
      <c r="BC1362" s="67"/>
      <c r="BD1362" s="67"/>
    </row>
    <row r="1363" spans="3:56" x14ac:dyDescent="0.5"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  <c r="BA1363" s="67"/>
      <c r="BB1363" s="67"/>
      <c r="BC1363" s="67"/>
      <c r="BD1363" s="67"/>
    </row>
    <row r="1364" spans="3:56" x14ac:dyDescent="0.5"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  <c r="BA1364" s="67"/>
      <c r="BB1364" s="67"/>
      <c r="BC1364" s="67"/>
      <c r="BD1364" s="67"/>
    </row>
    <row r="1365" spans="3:56" x14ac:dyDescent="0.5"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  <c r="AW1365" s="67"/>
      <c r="AX1365" s="67"/>
      <c r="AY1365" s="67"/>
      <c r="AZ1365" s="67"/>
      <c r="BA1365" s="67"/>
      <c r="BB1365" s="67"/>
      <c r="BC1365" s="67"/>
      <c r="BD1365" s="67"/>
    </row>
    <row r="1366" spans="3:56" x14ac:dyDescent="0.5"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  <c r="AW1366" s="67"/>
      <c r="AX1366" s="67"/>
      <c r="AY1366" s="67"/>
      <c r="AZ1366" s="67"/>
      <c r="BA1366" s="67"/>
      <c r="BB1366" s="67"/>
      <c r="BC1366" s="67"/>
      <c r="BD1366" s="67"/>
    </row>
    <row r="1367" spans="3:56" x14ac:dyDescent="0.5"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  <c r="AW1367" s="67"/>
      <c r="AX1367" s="67"/>
      <c r="AY1367" s="67"/>
      <c r="AZ1367" s="67"/>
      <c r="BA1367" s="67"/>
      <c r="BB1367" s="67"/>
      <c r="BC1367" s="67"/>
      <c r="BD1367" s="67"/>
    </row>
    <row r="1368" spans="3:56" x14ac:dyDescent="0.5"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  <c r="BA1368" s="67"/>
      <c r="BB1368" s="67"/>
      <c r="BC1368" s="67"/>
      <c r="BD1368" s="67"/>
    </row>
    <row r="1369" spans="3:56" x14ac:dyDescent="0.5"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  <c r="BA1369" s="67"/>
      <c r="BB1369" s="67"/>
      <c r="BC1369" s="67"/>
      <c r="BD1369" s="67"/>
    </row>
    <row r="1370" spans="3:56" x14ac:dyDescent="0.5"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  <c r="BA1370" s="67"/>
      <c r="BB1370" s="67"/>
      <c r="BC1370" s="67"/>
      <c r="BD1370" s="67"/>
    </row>
    <row r="1371" spans="3:56" x14ac:dyDescent="0.5"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67"/>
      <c r="AX1371" s="67"/>
      <c r="AY1371" s="67"/>
      <c r="AZ1371" s="67"/>
      <c r="BA1371" s="67"/>
      <c r="BB1371" s="67"/>
      <c r="BC1371" s="67"/>
      <c r="BD1371" s="67"/>
    </row>
    <row r="1372" spans="3:56" x14ac:dyDescent="0.5"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  <c r="BB1372" s="67"/>
      <c r="BC1372" s="67"/>
      <c r="BD1372" s="67"/>
    </row>
    <row r="1373" spans="3:56" x14ac:dyDescent="0.5"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  <c r="BA1373" s="67"/>
      <c r="BB1373" s="67"/>
      <c r="BC1373" s="67"/>
      <c r="BD1373" s="67"/>
    </row>
    <row r="1374" spans="3:56" x14ac:dyDescent="0.5"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67"/>
      <c r="AX1374" s="67"/>
      <c r="AY1374" s="67"/>
      <c r="AZ1374" s="67"/>
      <c r="BA1374" s="67"/>
      <c r="BB1374" s="67"/>
      <c r="BC1374" s="67"/>
      <c r="BD1374" s="67"/>
    </row>
    <row r="1375" spans="3:56" x14ac:dyDescent="0.5"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  <c r="AW1375" s="67"/>
      <c r="AX1375" s="67"/>
      <c r="AY1375" s="67"/>
      <c r="AZ1375" s="67"/>
      <c r="BA1375" s="67"/>
      <c r="BB1375" s="67"/>
      <c r="BC1375" s="67"/>
      <c r="BD1375" s="67"/>
    </row>
    <row r="1376" spans="3:56" x14ac:dyDescent="0.5"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67"/>
      <c r="AX1376" s="67"/>
      <c r="AY1376" s="67"/>
      <c r="AZ1376" s="67"/>
      <c r="BA1376" s="67"/>
      <c r="BB1376" s="67"/>
      <c r="BC1376" s="67"/>
      <c r="BD1376" s="67"/>
    </row>
    <row r="1377" spans="3:56" x14ac:dyDescent="0.5"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67"/>
      <c r="AX1377" s="67"/>
      <c r="AY1377" s="67"/>
      <c r="AZ1377" s="67"/>
      <c r="BA1377" s="67"/>
      <c r="BB1377" s="67"/>
      <c r="BC1377" s="67"/>
      <c r="BD1377" s="67"/>
    </row>
    <row r="1378" spans="3:56" x14ac:dyDescent="0.5"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  <c r="BA1378" s="67"/>
      <c r="BB1378" s="67"/>
      <c r="BC1378" s="67"/>
      <c r="BD1378" s="67"/>
    </row>
    <row r="1379" spans="3:56" x14ac:dyDescent="0.5"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  <c r="AW1379" s="67"/>
      <c r="AX1379" s="67"/>
      <c r="AY1379" s="67"/>
      <c r="AZ1379" s="67"/>
      <c r="BA1379" s="67"/>
      <c r="BB1379" s="67"/>
      <c r="BC1379" s="67"/>
      <c r="BD1379" s="67"/>
    </row>
    <row r="1380" spans="3:56" x14ac:dyDescent="0.5"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  <c r="AW1380" s="67"/>
      <c r="AX1380" s="67"/>
      <c r="AY1380" s="67"/>
      <c r="AZ1380" s="67"/>
      <c r="BA1380" s="67"/>
      <c r="BB1380" s="67"/>
      <c r="BC1380" s="67"/>
      <c r="BD1380" s="67"/>
    </row>
    <row r="1381" spans="3:56" x14ac:dyDescent="0.5"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  <c r="AW1381" s="67"/>
      <c r="AX1381" s="67"/>
      <c r="AY1381" s="67"/>
      <c r="AZ1381" s="67"/>
      <c r="BA1381" s="67"/>
      <c r="BB1381" s="67"/>
      <c r="BC1381" s="67"/>
      <c r="BD1381" s="67"/>
    </row>
    <row r="1382" spans="3:56" x14ac:dyDescent="0.5"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67"/>
      <c r="AX1382" s="67"/>
      <c r="AY1382" s="67"/>
      <c r="AZ1382" s="67"/>
      <c r="BA1382" s="67"/>
      <c r="BB1382" s="67"/>
      <c r="BC1382" s="67"/>
      <c r="BD1382" s="67"/>
    </row>
    <row r="1383" spans="3:56" x14ac:dyDescent="0.5"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67"/>
      <c r="AX1383" s="67"/>
      <c r="AY1383" s="67"/>
      <c r="AZ1383" s="67"/>
      <c r="BA1383" s="67"/>
      <c r="BB1383" s="67"/>
      <c r="BC1383" s="67"/>
      <c r="BD1383" s="67"/>
    </row>
    <row r="1384" spans="3:56" x14ac:dyDescent="0.5"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  <c r="BB1384" s="67"/>
      <c r="BC1384" s="67"/>
      <c r="BD1384" s="67"/>
    </row>
    <row r="1385" spans="3:56" x14ac:dyDescent="0.5"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  <c r="BB1385" s="67"/>
      <c r="BC1385" s="67"/>
      <c r="BD1385" s="67"/>
    </row>
    <row r="1386" spans="3:56" x14ac:dyDescent="0.5"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</row>
    <row r="1387" spans="3:56" x14ac:dyDescent="0.5"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  <c r="BB1387" s="67"/>
      <c r="BC1387" s="67"/>
      <c r="BD1387" s="67"/>
    </row>
    <row r="1388" spans="3:56" x14ac:dyDescent="0.5"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  <c r="BB1388" s="67"/>
      <c r="BC1388" s="67"/>
      <c r="BD1388" s="67"/>
    </row>
    <row r="1389" spans="3:56" x14ac:dyDescent="0.5"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  <c r="BA1389" s="67"/>
      <c r="BB1389" s="67"/>
      <c r="BC1389" s="67"/>
      <c r="BD1389" s="67"/>
    </row>
    <row r="1390" spans="3:56" x14ac:dyDescent="0.5"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67"/>
      <c r="AX1390" s="67"/>
      <c r="AY1390" s="67"/>
      <c r="AZ1390" s="67"/>
      <c r="BA1390" s="67"/>
      <c r="BB1390" s="67"/>
      <c r="BC1390" s="67"/>
      <c r="BD1390" s="67"/>
    </row>
    <row r="1391" spans="3:56" x14ac:dyDescent="0.5"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  <c r="AW1391" s="67"/>
      <c r="AX1391" s="67"/>
      <c r="AY1391" s="67"/>
      <c r="AZ1391" s="67"/>
      <c r="BA1391" s="67"/>
      <c r="BB1391" s="67"/>
      <c r="BC1391" s="67"/>
      <c r="BD1391" s="67"/>
    </row>
    <row r="1392" spans="3:56" x14ac:dyDescent="0.5"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  <c r="BA1392" s="67"/>
      <c r="BB1392" s="67"/>
      <c r="BC1392" s="67"/>
      <c r="BD1392" s="67"/>
    </row>
    <row r="1393" spans="3:56" x14ac:dyDescent="0.5"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  <c r="AW1393" s="67"/>
      <c r="AX1393" s="67"/>
      <c r="AY1393" s="67"/>
      <c r="AZ1393" s="67"/>
      <c r="BA1393" s="67"/>
      <c r="BB1393" s="67"/>
      <c r="BC1393" s="67"/>
      <c r="BD1393" s="67"/>
    </row>
    <row r="1394" spans="3:56" x14ac:dyDescent="0.5"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67"/>
      <c r="AX1394" s="67"/>
      <c r="AY1394" s="67"/>
      <c r="AZ1394" s="67"/>
      <c r="BA1394" s="67"/>
      <c r="BB1394" s="67"/>
      <c r="BC1394" s="67"/>
      <c r="BD1394" s="67"/>
    </row>
    <row r="1395" spans="3:56" x14ac:dyDescent="0.5"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  <c r="AW1395" s="67"/>
      <c r="AX1395" s="67"/>
      <c r="AY1395" s="67"/>
      <c r="AZ1395" s="67"/>
      <c r="BA1395" s="67"/>
      <c r="BB1395" s="67"/>
      <c r="BC1395" s="67"/>
      <c r="BD1395" s="67"/>
    </row>
    <row r="1396" spans="3:56" x14ac:dyDescent="0.5"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67"/>
      <c r="AX1396" s="67"/>
      <c r="AY1396" s="67"/>
      <c r="AZ1396" s="67"/>
      <c r="BA1396" s="67"/>
      <c r="BB1396" s="67"/>
      <c r="BC1396" s="67"/>
      <c r="BD1396" s="67"/>
    </row>
    <row r="1397" spans="3:56" x14ac:dyDescent="0.5"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67"/>
      <c r="AX1397" s="67"/>
      <c r="AY1397" s="67"/>
      <c r="AZ1397" s="67"/>
      <c r="BA1397" s="67"/>
      <c r="BB1397" s="67"/>
      <c r="BC1397" s="67"/>
      <c r="BD1397" s="67"/>
    </row>
    <row r="1398" spans="3:56" x14ac:dyDescent="0.5"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  <c r="AW1398" s="67"/>
      <c r="AX1398" s="67"/>
      <c r="AY1398" s="67"/>
      <c r="AZ1398" s="67"/>
      <c r="BA1398" s="67"/>
      <c r="BB1398" s="67"/>
      <c r="BC1398" s="67"/>
      <c r="BD1398" s="67"/>
    </row>
    <row r="1399" spans="3:56" x14ac:dyDescent="0.5"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67"/>
      <c r="AX1399" s="67"/>
      <c r="AY1399" s="67"/>
      <c r="AZ1399" s="67"/>
      <c r="BA1399" s="67"/>
      <c r="BB1399" s="67"/>
      <c r="BC1399" s="67"/>
      <c r="BD1399" s="67"/>
    </row>
    <row r="1400" spans="3:56" x14ac:dyDescent="0.5"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67"/>
      <c r="AX1400" s="67"/>
      <c r="AY1400" s="67"/>
      <c r="AZ1400" s="67"/>
      <c r="BA1400" s="67"/>
      <c r="BB1400" s="67"/>
      <c r="BC1400" s="67"/>
      <c r="BD1400" s="67"/>
    </row>
    <row r="1401" spans="3:56" x14ac:dyDescent="0.5"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  <c r="AW1401" s="67"/>
      <c r="AX1401" s="67"/>
      <c r="AY1401" s="67"/>
      <c r="AZ1401" s="67"/>
      <c r="BA1401" s="67"/>
      <c r="BB1401" s="67"/>
      <c r="BC1401" s="67"/>
      <c r="BD1401" s="67"/>
    </row>
    <row r="1402" spans="3:56" x14ac:dyDescent="0.5"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67"/>
      <c r="AX1402" s="67"/>
      <c r="AY1402" s="67"/>
      <c r="AZ1402" s="67"/>
      <c r="BA1402" s="67"/>
      <c r="BB1402" s="67"/>
      <c r="BC1402" s="67"/>
      <c r="BD1402" s="67"/>
    </row>
    <row r="1403" spans="3:56" x14ac:dyDescent="0.5"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67"/>
      <c r="AX1403" s="67"/>
      <c r="AY1403" s="67"/>
      <c r="AZ1403" s="67"/>
      <c r="BA1403" s="67"/>
      <c r="BB1403" s="67"/>
      <c r="BC1403" s="67"/>
      <c r="BD1403" s="67"/>
    </row>
    <row r="1404" spans="3:56" x14ac:dyDescent="0.5"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67"/>
      <c r="AX1404" s="67"/>
      <c r="AY1404" s="67"/>
      <c r="AZ1404" s="67"/>
      <c r="BA1404" s="67"/>
      <c r="BB1404" s="67"/>
      <c r="BC1404" s="67"/>
      <c r="BD1404" s="67"/>
    </row>
    <row r="1405" spans="3:56" x14ac:dyDescent="0.5"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  <c r="AW1405" s="67"/>
      <c r="AX1405" s="67"/>
      <c r="AY1405" s="67"/>
      <c r="AZ1405" s="67"/>
      <c r="BA1405" s="67"/>
      <c r="BB1405" s="67"/>
      <c r="BC1405" s="67"/>
      <c r="BD1405" s="67"/>
    </row>
    <row r="1406" spans="3:56" x14ac:dyDescent="0.5"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67"/>
      <c r="AX1406" s="67"/>
      <c r="AY1406" s="67"/>
      <c r="AZ1406" s="67"/>
      <c r="BA1406" s="67"/>
      <c r="BB1406" s="67"/>
      <c r="BC1406" s="67"/>
      <c r="BD1406" s="67"/>
    </row>
    <row r="1407" spans="3:56" x14ac:dyDescent="0.5"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  <c r="AW1407" s="67"/>
      <c r="AX1407" s="67"/>
      <c r="AY1407" s="67"/>
      <c r="AZ1407" s="67"/>
      <c r="BA1407" s="67"/>
      <c r="BB1407" s="67"/>
      <c r="BC1407" s="67"/>
      <c r="BD1407" s="67"/>
    </row>
    <row r="1408" spans="3:56" x14ac:dyDescent="0.5"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67"/>
      <c r="AX1408" s="67"/>
      <c r="AY1408" s="67"/>
      <c r="AZ1408" s="67"/>
      <c r="BA1408" s="67"/>
      <c r="BB1408" s="67"/>
      <c r="BC1408" s="67"/>
      <c r="BD1408" s="67"/>
    </row>
    <row r="1409" spans="3:56" x14ac:dyDescent="0.5"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  <c r="AW1409" s="67"/>
      <c r="AX1409" s="67"/>
      <c r="AY1409" s="67"/>
      <c r="AZ1409" s="67"/>
      <c r="BA1409" s="67"/>
      <c r="BB1409" s="67"/>
      <c r="BC1409" s="67"/>
      <c r="BD1409" s="67"/>
    </row>
    <row r="1410" spans="3:56" x14ac:dyDescent="0.5"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67"/>
      <c r="AX1410" s="67"/>
      <c r="AY1410" s="67"/>
      <c r="AZ1410" s="67"/>
      <c r="BA1410" s="67"/>
      <c r="BB1410" s="67"/>
      <c r="BC1410" s="67"/>
      <c r="BD1410" s="67"/>
    </row>
    <row r="1411" spans="3:56" x14ac:dyDescent="0.5"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67"/>
      <c r="AX1411" s="67"/>
      <c r="AY1411" s="67"/>
      <c r="AZ1411" s="67"/>
      <c r="BA1411" s="67"/>
      <c r="BB1411" s="67"/>
      <c r="BC1411" s="67"/>
      <c r="BD1411" s="67"/>
    </row>
    <row r="1412" spans="3:56" x14ac:dyDescent="0.5"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  <c r="AW1412" s="67"/>
      <c r="AX1412" s="67"/>
      <c r="AY1412" s="67"/>
      <c r="AZ1412" s="67"/>
      <c r="BA1412" s="67"/>
      <c r="BB1412" s="67"/>
      <c r="BC1412" s="67"/>
      <c r="BD1412" s="67"/>
    </row>
    <row r="1413" spans="3:56" x14ac:dyDescent="0.5"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  <c r="BA1413" s="67"/>
      <c r="BB1413" s="67"/>
      <c r="BC1413" s="67"/>
      <c r="BD1413" s="67"/>
    </row>
    <row r="1414" spans="3:56" x14ac:dyDescent="0.5"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  <c r="BA1414" s="67"/>
      <c r="BB1414" s="67"/>
      <c r="BC1414" s="67"/>
      <c r="BD1414" s="67"/>
    </row>
    <row r="1415" spans="3:56" x14ac:dyDescent="0.5"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  <c r="BA1415" s="67"/>
      <c r="BB1415" s="67"/>
      <c r="BC1415" s="67"/>
      <c r="BD1415" s="67"/>
    </row>
    <row r="1416" spans="3:56" x14ac:dyDescent="0.5"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  <c r="BA1416" s="67"/>
      <c r="BB1416" s="67"/>
      <c r="BC1416" s="67"/>
      <c r="BD1416" s="67"/>
    </row>
    <row r="1417" spans="3:56" x14ac:dyDescent="0.5"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  <c r="BA1417" s="67"/>
      <c r="BB1417" s="67"/>
      <c r="BC1417" s="67"/>
      <c r="BD1417" s="67"/>
    </row>
    <row r="1418" spans="3:56" x14ac:dyDescent="0.5"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  <c r="BA1418" s="67"/>
      <c r="BB1418" s="67"/>
      <c r="BC1418" s="67"/>
      <c r="BD1418" s="67"/>
    </row>
    <row r="1419" spans="3:56" x14ac:dyDescent="0.5"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  <c r="AW1419" s="67"/>
      <c r="AX1419" s="67"/>
      <c r="AY1419" s="67"/>
      <c r="AZ1419" s="67"/>
      <c r="BA1419" s="67"/>
      <c r="BB1419" s="67"/>
      <c r="BC1419" s="67"/>
      <c r="BD1419" s="67"/>
    </row>
    <row r="1420" spans="3:56" x14ac:dyDescent="0.5"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  <c r="AW1420" s="67"/>
      <c r="AX1420" s="67"/>
      <c r="AY1420" s="67"/>
      <c r="AZ1420" s="67"/>
      <c r="BA1420" s="67"/>
      <c r="BB1420" s="67"/>
      <c r="BC1420" s="67"/>
      <c r="BD1420" s="67"/>
    </row>
    <row r="1421" spans="3:56" x14ac:dyDescent="0.5"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  <c r="AW1421" s="67"/>
      <c r="AX1421" s="67"/>
      <c r="AY1421" s="67"/>
      <c r="AZ1421" s="67"/>
      <c r="BA1421" s="67"/>
      <c r="BB1421" s="67"/>
      <c r="BC1421" s="67"/>
      <c r="BD1421" s="67"/>
    </row>
    <row r="1422" spans="3:56" x14ac:dyDescent="0.5"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  <c r="AW1422" s="67"/>
      <c r="AX1422" s="67"/>
      <c r="AY1422" s="67"/>
      <c r="AZ1422" s="67"/>
      <c r="BA1422" s="67"/>
      <c r="BB1422" s="67"/>
      <c r="BC1422" s="67"/>
      <c r="BD1422" s="67"/>
    </row>
    <row r="1423" spans="3:56" x14ac:dyDescent="0.5"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  <c r="AW1423" s="67"/>
      <c r="AX1423" s="67"/>
      <c r="AY1423" s="67"/>
      <c r="AZ1423" s="67"/>
      <c r="BA1423" s="67"/>
      <c r="BB1423" s="67"/>
      <c r="BC1423" s="67"/>
      <c r="BD1423" s="67"/>
    </row>
    <row r="1424" spans="3:56" x14ac:dyDescent="0.5"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  <c r="AW1424" s="67"/>
      <c r="AX1424" s="67"/>
      <c r="AY1424" s="67"/>
      <c r="AZ1424" s="67"/>
      <c r="BA1424" s="67"/>
      <c r="BB1424" s="67"/>
      <c r="BC1424" s="67"/>
      <c r="BD1424" s="67"/>
    </row>
    <row r="1425" spans="3:56" x14ac:dyDescent="0.5"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  <c r="AW1425" s="67"/>
      <c r="AX1425" s="67"/>
      <c r="AY1425" s="67"/>
      <c r="AZ1425" s="67"/>
      <c r="BA1425" s="67"/>
      <c r="BB1425" s="67"/>
      <c r="BC1425" s="67"/>
      <c r="BD1425" s="67"/>
    </row>
    <row r="1426" spans="3:56" x14ac:dyDescent="0.5"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  <c r="AW1426" s="67"/>
      <c r="AX1426" s="67"/>
      <c r="AY1426" s="67"/>
      <c r="AZ1426" s="67"/>
      <c r="BA1426" s="67"/>
      <c r="BB1426" s="67"/>
      <c r="BC1426" s="67"/>
      <c r="BD1426" s="67"/>
    </row>
    <row r="1427" spans="3:56" x14ac:dyDescent="0.5"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  <c r="AW1427" s="67"/>
      <c r="AX1427" s="67"/>
      <c r="AY1427" s="67"/>
      <c r="AZ1427" s="67"/>
      <c r="BA1427" s="67"/>
      <c r="BB1427" s="67"/>
      <c r="BC1427" s="67"/>
      <c r="BD1427" s="67"/>
    </row>
    <row r="1428" spans="3:56" x14ac:dyDescent="0.5"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  <c r="AW1428" s="67"/>
      <c r="AX1428" s="67"/>
      <c r="AY1428" s="67"/>
      <c r="AZ1428" s="67"/>
      <c r="BA1428" s="67"/>
      <c r="BB1428" s="67"/>
      <c r="BC1428" s="67"/>
      <c r="BD1428" s="67"/>
    </row>
    <row r="1429" spans="3:56" x14ac:dyDescent="0.5"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  <c r="AW1429" s="67"/>
      <c r="AX1429" s="67"/>
      <c r="AY1429" s="67"/>
      <c r="AZ1429" s="67"/>
      <c r="BA1429" s="67"/>
      <c r="BB1429" s="67"/>
      <c r="BC1429" s="67"/>
      <c r="BD1429" s="67"/>
    </row>
    <row r="1430" spans="3:56" x14ac:dyDescent="0.5"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  <c r="AW1430" s="67"/>
      <c r="AX1430" s="67"/>
      <c r="AY1430" s="67"/>
      <c r="AZ1430" s="67"/>
      <c r="BA1430" s="67"/>
      <c r="BB1430" s="67"/>
      <c r="BC1430" s="67"/>
      <c r="BD1430" s="67"/>
    </row>
    <row r="1431" spans="3:56" x14ac:dyDescent="0.5"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  <c r="AW1431" s="67"/>
      <c r="AX1431" s="67"/>
      <c r="AY1431" s="67"/>
      <c r="AZ1431" s="67"/>
      <c r="BA1431" s="67"/>
      <c r="BB1431" s="67"/>
      <c r="BC1431" s="67"/>
      <c r="BD1431" s="67"/>
    </row>
    <row r="1432" spans="3:56" x14ac:dyDescent="0.5"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  <c r="AW1432" s="67"/>
      <c r="AX1432" s="67"/>
      <c r="AY1432" s="67"/>
      <c r="AZ1432" s="67"/>
      <c r="BA1432" s="67"/>
      <c r="BB1432" s="67"/>
      <c r="BC1432" s="67"/>
      <c r="BD1432" s="67"/>
    </row>
    <row r="1433" spans="3:56" x14ac:dyDescent="0.5"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67"/>
      <c r="AX1433" s="67"/>
      <c r="AY1433" s="67"/>
      <c r="AZ1433" s="67"/>
      <c r="BA1433" s="67"/>
      <c r="BB1433" s="67"/>
      <c r="BC1433" s="67"/>
      <c r="BD1433" s="67"/>
    </row>
    <row r="1434" spans="3:56" x14ac:dyDescent="0.5"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  <c r="AW1434" s="67"/>
      <c r="AX1434" s="67"/>
      <c r="AY1434" s="67"/>
      <c r="AZ1434" s="67"/>
      <c r="BA1434" s="67"/>
      <c r="BB1434" s="67"/>
      <c r="BC1434" s="67"/>
      <c r="BD1434" s="67"/>
    </row>
    <row r="1435" spans="3:56" x14ac:dyDescent="0.5"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  <c r="AW1435" s="67"/>
      <c r="AX1435" s="67"/>
      <c r="AY1435" s="67"/>
      <c r="AZ1435" s="67"/>
      <c r="BA1435" s="67"/>
      <c r="BB1435" s="67"/>
      <c r="BC1435" s="67"/>
      <c r="BD1435" s="67"/>
    </row>
    <row r="1436" spans="3:56" x14ac:dyDescent="0.5"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  <c r="AW1436" s="67"/>
      <c r="AX1436" s="67"/>
      <c r="AY1436" s="67"/>
      <c r="AZ1436" s="67"/>
      <c r="BA1436" s="67"/>
      <c r="BB1436" s="67"/>
      <c r="BC1436" s="67"/>
      <c r="BD1436" s="67"/>
    </row>
    <row r="1437" spans="3:56" x14ac:dyDescent="0.5"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  <c r="AW1437" s="67"/>
      <c r="AX1437" s="67"/>
      <c r="AY1437" s="67"/>
      <c r="AZ1437" s="67"/>
      <c r="BA1437" s="67"/>
      <c r="BB1437" s="67"/>
      <c r="BC1437" s="67"/>
      <c r="BD1437" s="67"/>
    </row>
    <row r="1438" spans="3:56" x14ac:dyDescent="0.5"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  <c r="AW1438" s="67"/>
      <c r="AX1438" s="67"/>
      <c r="AY1438" s="67"/>
      <c r="AZ1438" s="67"/>
      <c r="BA1438" s="67"/>
      <c r="BB1438" s="67"/>
      <c r="BC1438" s="67"/>
      <c r="BD1438" s="67"/>
    </row>
    <row r="1439" spans="3:56" x14ac:dyDescent="0.5"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  <c r="AW1439" s="67"/>
      <c r="AX1439" s="67"/>
      <c r="AY1439" s="67"/>
      <c r="AZ1439" s="67"/>
      <c r="BA1439" s="67"/>
      <c r="BB1439" s="67"/>
      <c r="BC1439" s="67"/>
      <c r="BD1439" s="67"/>
    </row>
    <row r="1440" spans="3:56" x14ac:dyDescent="0.5"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  <c r="AW1440" s="67"/>
      <c r="AX1440" s="67"/>
      <c r="AY1440" s="67"/>
      <c r="AZ1440" s="67"/>
      <c r="BA1440" s="67"/>
      <c r="BB1440" s="67"/>
      <c r="BC1440" s="67"/>
      <c r="BD1440" s="67"/>
    </row>
    <row r="1441" spans="3:56" x14ac:dyDescent="0.5"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  <c r="AW1441" s="67"/>
      <c r="AX1441" s="67"/>
      <c r="AY1441" s="67"/>
      <c r="AZ1441" s="67"/>
      <c r="BA1441" s="67"/>
      <c r="BB1441" s="67"/>
      <c r="BC1441" s="67"/>
      <c r="BD1441" s="67"/>
    </row>
    <row r="1442" spans="3:56" x14ac:dyDescent="0.5"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  <c r="BA1442" s="67"/>
      <c r="BB1442" s="67"/>
      <c r="BC1442" s="67"/>
      <c r="BD1442" s="67"/>
    </row>
    <row r="1443" spans="3:56" x14ac:dyDescent="0.5"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  <c r="BA1443" s="67"/>
      <c r="BB1443" s="67"/>
      <c r="BC1443" s="67"/>
      <c r="BD1443" s="67"/>
    </row>
    <row r="1444" spans="3:56" x14ac:dyDescent="0.5"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  <c r="BA1444" s="67"/>
      <c r="BB1444" s="67"/>
      <c r="BC1444" s="67"/>
      <c r="BD1444" s="67"/>
    </row>
    <row r="1445" spans="3:56" x14ac:dyDescent="0.5"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  <c r="BA1445" s="67"/>
      <c r="BB1445" s="67"/>
      <c r="BC1445" s="67"/>
      <c r="BD1445" s="67"/>
    </row>
    <row r="1446" spans="3:56" x14ac:dyDescent="0.5"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  <c r="BA1446" s="67"/>
      <c r="BB1446" s="67"/>
      <c r="BC1446" s="67"/>
      <c r="BD1446" s="67"/>
    </row>
    <row r="1447" spans="3:56" x14ac:dyDescent="0.5"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  <c r="BA1447" s="67"/>
      <c r="BB1447" s="67"/>
      <c r="BC1447" s="67"/>
      <c r="BD1447" s="67"/>
    </row>
    <row r="1448" spans="3:56" x14ac:dyDescent="0.5"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  <c r="AW1448" s="67"/>
      <c r="AX1448" s="67"/>
      <c r="AY1448" s="67"/>
      <c r="AZ1448" s="67"/>
      <c r="BA1448" s="67"/>
      <c r="BB1448" s="67"/>
      <c r="BC1448" s="67"/>
      <c r="BD1448" s="67"/>
    </row>
    <row r="1449" spans="3:56" x14ac:dyDescent="0.5"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  <c r="AW1449" s="67"/>
      <c r="AX1449" s="67"/>
      <c r="AY1449" s="67"/>
      <c r="AZ1449" s="67"/>
      <c r="BA1449" s="67"/>
      <c r="BB1449" s="67"/>
      <c r="BC1449" s="67"/>
      <c r="BD1449" s="67"/>
    </row>
    <row r="1450" spans="3:56" x14ac:dyDescent="0.5"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  <c r="AW1450" s="67"/>
      <c r="AX1450" s="67"/>
      <c r="AY1450" s="67"/>
      <c r="AZ1450" s="67"/>
      <c r="BA1450" s="67"/>
      <c r="BB1450" s="67"/>
      <c r="BC1450" s="67"/>
      <c r="BD1450" s="67"/>
    </row>
    <row r="1451" spans="3:56" x14ac:dyDescent="0.5"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  <c r="AW1451" s="67"/>
      <c r="AX1451" s="67"/>
      <c r="AY1451" s="67"/>
      <c r="AZ1451" s="67"/>
      <c r="BA1451" s="67"/>
      <c r="BB1451" s="67"/>
      <c r="BC1451" s="67"/>
      <c r="BD1451" s="67"/>
    </row>
    <row r="1452" spans="3:56" x14ac:dyDescent="0.5"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  <c r="AW1452" s="67"/>
      <c r="AX1452" s="67"/>
      <c r="AY1452" s="67"/>
      <c r="AZ1452" s="67"/>
      <c r="BA1452" s="67"/>
      <c r="BB1452" s="67"/>
      <c r="BC1452" s="67"/>
      <c r="BD1452" s="67"/>
    </row>
    <row r="1453" spans="3:56" x14ac:dyDescent="0.5"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  <c r="AW1453" s="67"/>
      <c r="AX1453" s="67"/>
      <c r="AY1453" s="67"/>
      <c r="AZ1453" s="67"/>
      <c r="BA1453" s="67"/>
      <c r="BB1453" s="67"/>
      <c r="BC1453" s="67"/>
      <c r="BD1453" s="67"/>
    </row>
    <row r="1454" spans="3:56" x14ac:dyDescent="0.5"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  <c r="AW1454" s="67"/>
      <c r="AX1454" s="67"/>
      <c r="AY1454" s="67"/>
      <c r="AZ1454" s="67"/>
      <c r="BA1454" s="67"/>
      <c r="BB1454" s="67"/>
      <c r="BC1454" s="67"/>
      <c r="BD1454" s="67"/>
    </row>
    <row r="1455" spans="3:56" x14ac:dyDescent="0.5"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  <c r="AW1455" s="67"/>
      <c r="AX1455" s="67"/>
      <c r="AY1455" s="67"/>
      <c r="AZ1455" s="67"/>
      <c r="BA1455" s="67"/>
      <c r="BB1455" s="67"/>
      <c r="BC1455" s="67"/>
      <c r="BD1455" s="67"/>
    </row>
    <row r="1456" spans="3:56" x14ac:dyDescent="0.5"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  <c r="AW1456" s="67"/>
      <c r="AX1456" s="67"/>
      <c r="AY1456" s="67"/>
      <c r="AZ1456" s="67"/>
      <c r="BA1456" s="67"/>
      <c r="BB1456" s="67"/>
      <c r="BC1456" s="67"/>
      <c r="BD1456" s="67"/>
    </row>
    <row r="1457" spans="3:56" x14ac:dyDescent="0.5"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  <c r="AW1457" s="67"/>
      <c r="AX1457" s="67"/>
      <c r="AY1457" s="67"/>
      <c r="AZ1457" s="67"/>
      <c r="BA1457" s="67"/>
      <c r="BB1457" s="67"/>
      <c r="BC1457" s="67"/>
      <c r="BD1457" s="67"/>
    </row>
    <row r="1458" spans="3:56" x14ac:dyDescent="0.5"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67"/>
      <c r="AX1458" s="67"/>
      <c r="AY1458" s="67"/>
      <c r="AZ1458" s="67"/>
      <c r="BA1458" s="67"/>
      <c r="BB1458" s="67"/>
      <c r="BC1458" s="67"/>
      <c r="BD1458" s="67"/>
    </row>
    <row r="1459" spans="3:56" x14ac:dyDescent="0.5"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67"/>
      <c r="AX1459" s="67"/>
      <c r="AY1459" s="67"/>
      <c r="AZ1459" s="67"/>
      <c r="BA1459" s="67"/>
      <c r="BB1459" s="67"/>
      <c r="BC1459" s="67"/>
      <c r="BD1459" s="67"/>
    </row>
    <row r="1460" spans="3:56" x14ac:dyDescent="0.5"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  <c r="AW1460" s="67"/>
      <c r="AX1460" s="67"/>
      <c r="AY1460" s="67"/>
      <c r="AZ1460" s="67"/>
      <c r="BA1460" s="67"/>
      <c r="BB1460" s="67"/>
      <c r="BC1460" s="67"/>
      <c r="BD1460" s="67"/>
    </row>
    <row r="1461" spans="3:56" x14ac:dyDescent="0.5"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  <c r="AW1461" s="67"/>
      <c r="AX1461" s="67"/>
      <c r="AY1461" s="67"/>
      <c r="AZ1461" s="67"/>
      <c r="BA1461" s="67"/>
      <c r="BB1461" s="67"/>
      <c r="BC1461" s="67"/>
      <c r="BD1461" s="67"/>
    </row>
    <row r="1462" spans="3:56" x14ac:dyDescent="0.5"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  <c r="AW1462" s="67"/>
      <c r="AX1462" s="67"/>
      <c r="AY1462" s="67"/>
      <c r="AZ1462" s="67"/>
      <c r="BA1462" s="67"/>
      <c r="BB1462" s="67"/>
      <c r="BC1462" s="67"/>
      <c r="BD1462" s="67"/>
    </row>
    <row r="1463" spans="3:56" x14ac:dyDescent="0.5"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67"/>
      <c r="AX1463" s="67"/>
      <c r="AY1463" s="67"/>
      <c r="AZ1463" s="67"/>
      <c r="BA1463" s="67"/>
      <c r="BB1463" s="67"/>
      <c r="BC1463" s="67"/>
      <c r="BD1463" s="67"/>
    </row>
    <row r="1464" spans="3:56" x14ac:dyDescent="0.5"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  <c r="AW1464" s="67"/>
      <c r="AX1464" s="67"/>
      <c r="AY1464" s="67"/>
      <c r="AZ1464" s="67"/>
      <c r="BA1464" s="67"/>
      <c r="BB1464" s="67"/>
      <c r="BC1464" s="67"/>
      <c r="BD1464" s="67"/>
    </row>
    <row r="1465" spans="3:56" x14ac:dyDescent="0.5"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  <c r="AW1465" s="67"/>
      <c r="AX1465" s="67"/>
      <c r="AY1465" s="67"/>
      <c r="AZ1465" s="67"/>
      <c r="BA1465" s="67"/>
      <c r="BB1465" s="67"/>
      <c r="BC1465" s="67"/>
      <c r="BD1465" s="67"/>
    </row>
  </sheetData>
  <mergeCells count="8">
    <mergeCell ref="C2:BF2"/>
    <mergeCell ref="C3:BF3"/>
    <mergeCell ref="BE5:BE7"/>
    <mergeCell ref="BD5:BD7"/>
    <mergeCell ref="AN5:AY5"/>
    <mergeCell ref="AB5:AH5"/>
    <mergeCell ref="P5:S5"/>
    <mergeCell ref="D5:O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nagham</cp:lastModifiedBy>
  <cp:lastPrinted>2021-07-04T06:37:00Z</cp:lastPrinted>
  <dcterms:created xsi:type="dcterms:W3CDTF">1996-10-14T23:33:28Z</dcterms:created>
  <dcterms:modified xsi:type="dcterms:W3CDTF">2022-01-04T09:20:17Z</dcterms:modified>
</cp:coreProperties>
</file>