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450" yWindow="1995" windowWidth="9615" windowHeight="10110" tabRatio="602"/>
  </bookViews>
  <sheets>
    <sheet name="Sheet1" sheetId="1" r:id="rId1"/>
    <sheet name="Sheet2" sheetId="2" r:id="rId2"/>
    <sheet name="Sheet3" sheetId="3" r:id="rId3"/>
  </sheets>
  <definedNames>
    <definedName name="_xlnm.Print_Area">Sheet1!$J$4:$AY$32</definedName>
  </definedNames>
  <calcPr calcId="144525"/>
</workbook>
</file>

<file path=xl/calcChain.xml><?xml version="1.0" encoding="utf-8"?>
<calcChain xmlns="http://schemas.openxmlformats.org/spreadsheetml/2006/main">
  <c r="AU32" i="1" l="1"/>
  <c r="AU31" i="1"/>
  <c r="AU30" i="1"/>
  <c r="AU29" i="1"/>
  <c r="AU28" i="1"/>
  <c r="AU26" i="1"/>
  <c r="AU25" i="1"/>
  <c r="AU24" i="1"/>
  <c r="AU23" i="1"/>
  <c r="AU22" i="1"/>
  <c r="AU21" i="1"/>
  <c r="AU19" i="1"/>
  <c r="AU18" i="1"/>
  <c r="AU17" i="1"/>
  <c r="AU16" i="1"/>
  <c r="AU15" i="1"/>
  <c r="AU14" i="1"/>
  <c r="AU13" i="1"/>
  <c r="AU12" i="1"/>
  <c r="AU10" i="1"/>
  <c r="AU9" i="1"/>
  <c r="AU8" i="1"/>
  <c r="AU11" i="1" l="1"/>
  <c r="K27" i="1"/>
  <c r="L27" i="1"/>
  <c r="K11" i="1" l="1"/>
  <c r="L20" i="1" l="1"/>
  <c r="AU20" i="1" s="1"/>
  <c r="L11" i="1" l="1"/>
  <c r="M27" i="1" l="1"/>
  <c r="N27" i="1"/>
  <c r="O27" i="1"/>
  <c r="M11" i="1" l="1"/>
  <c r="N11" i="1" l="1"/>
  <c r="O11" i="1"/>
  <c r="P27" i="1" l="1"/>
  <c r="Q27" i="1"/>
  <c r="V27" i="1"/>
  <c r="U27" i="1"/>
  <c r="S27" i="1"/>
  <c r="T27" i="1"/>
  <c r="P11" i="1" l="1"/>
  <c r="Q11" i="1" l="1"/>
  <c r="R27" i="1"/>
  <c r="AU27" i="1" s="1"/>
  <c r="R11" i="1"/>
  <c r="T11" i="1"/>
  <c r="U11" i="1"/>
  <c r="V11" i="1"/>
  <c r="W11" i="1"/>
  <c r="Y11" i="1"/>
  <c r="X11" i="1"/>
  <c r="Z11" i="1"/>
  <c r="AA11" i="1"/>
  <c r="AB27" i="1"/>
  <c r="AC27" i="1"/>
  <c r="AB11" i="1"/>
  <c r="AD27" i="1"/>
  <c r="AC11" i="1"/>
  <c r="AD20" i="1"/>
  <c r="AD19" i="1"/>
  <c r="AD11" i="1"/>
  <c r="AE26" i="1"/>
  <c r="AE25" i="1"/>
  <c r="AE20" i="1"/>
  <c r="AE19" i="1"/>
  <c r="AE29" i="1"/>
  <c r="AE13" i="1"/>
  <c r="AE12" i="1"/>
  <c r="AE10" i="1"/>
  <c r="AE11" i="1" s="1"/>
  <c r="AE9" i="1"/>
  <c r="AF11" i="1"/>
  <c r="AG11" i="1"/>
  <c r="AH11" i="1"/>
  <c r="AI11" i="1"/>
  <c r="AJ30" i="1"/>
  <c r="AJ31" i="1"/>
  <c r="AJ20" i="1"/>
  <c r="AJ19" i="1"/>
  <c r="AJ26" i="1"/>
  <c r="AJ25" i="1"/>
  <c r="AJ27" i="1" s="1"/>
  <c r="AJ11" i="1"/>
  <c r="AK11" i="1"/>
  <c r="AL30" i="1"/>
  <c r="AL11" i="1"/>
  <c r="AM11" i="1"/>
  <c r="AN11" i="1"/>
  <c r="AO11" i="1"/>
  <c r="AP20" i="1"/>
  <c r="AQ11" i="1"/>
  <c r="AP11" i="1"/>
  <c r="AR11" i="1"/>
  <c r="AS11" i="1"/>
  <c r="AT11" i="1"/>
  <c r="AS20" i="1"/>
  <c r="AT26" i="1"/>
  <c r="AT25" i="1"/>
  <c r="AT31" i="1"/>
  <c r="AT30" i="1"/>
  <c r="AE27" i="1" l="1"/>
</calcChain>
</file>

<file path=xl/sharedStrings.xml><?xml version="1.0" encoding="utf-8"?>
<sst xmlns="http://schemas.openxmlformats.org/spreadsheetml/2006/main" count="124" uniqueCount="79">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</sst>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"/>
    <numFmt numFmtId="176" formatCode="0.00000000000000%"/>
    <numFmt numFmtId="177" formatCode="0.0000000"/>
  </numFmts>
  <fonts count="16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Arial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6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" fontId="5" fillId="0" borderId="0" xfId="0" applyNumberFormat="1" applyFont="1" applyFill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7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70" fontId="5" fillId="0" borderId="0" xfId="0" applyNumberFormat="1" applyFont="1" applyFill="1" applyAlignment="1">
      <alignment vertical="center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71" fontId="5" fillId="0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C1465"/>
  <sheetViews>
    <sheetView tabSelected="1" topLeftCell="J10" zoomScale="70" zoomScaleNormal="70" workbookViewId="0">
      <selection activeCell="J31" sqref="J31"/>
    </sheetView>
  </sheetViews>
  <sheetFormatPr defaultColWidth="9.140625" defaultRowHeight="23.25" x14ac:dyDescent="0.5"/>
  <cols>
    <col min="1" max="1" width="9.140625" style="2"/>
    <col min="2" max="2" width="17" style="2" customWidth="1"/>
    <col min="3" max="6" width="10.5703125" style="2" customWidth="1"/>
    <col min="7" max="7" width="22.7109375" style="2" bestFit="1" customWidth="1"/>
    <col min="8" max="8" width="10.5703125" style="2" customWidth="1"/>
    <col min="9" max="9" width="10.5703125" style="2" hidden="1" customWidth="1"/>
    <col min="10" max="10" width="67.28515625" style="87" customWidth="1"/>
    <col min="11" max="11" width="23.140625" style="87" customWidth="1"/>
    <col min="12" max="13" width="21.28515625" style="87" customWidth="1"/>
    <col min="14" max="22" width="20.7109375" style="87" customWidth="1"/>
    <col min="23" max="23" width="28.85546875" style="87" hidden="1" customWidth="1"/>
    <col min="24" max="25" width="27.28515625" style="87" hidden="1" customWidth="1"/>
    <col min="26" max="31" width="26.85546875" style="87" hidden="1" customWidth="1"/>
    <col min="32" max="32" width="27.28515625" style="87" hidden="1" customWidth="1"/>
    <col min="33" max="34" width="27.140625" style="87" hidden="1" customWidth="1"/>
    <col min="35" max="35" width="28.42578125" style="87" hidden="1" customWidth="1"/>
    <col min="36" max="36" width="26.7109375" style="87" hidden="1" customWidth="1"/>
    <col min="37" max="37" width="25.5703125" style="87" hidden="1" customWidth="1"/>
    <col min="38" max="39" width="23.140625" style="87" hidden="1" customWidth="1"/>
    <col min="40" max="40" width="19.140625" style="87" hidden="1" customWidth="1"/>
    <col min="41" max="41" width="19.5703125" style="87" hidden="1" customWidth="1"/>
    <col min="42" max="42" width="19.42578125" style="87" hidden="1" customWidth="1"/>
    <col min="43" max="43" width="19.85546875" style="87" hidden="1" customWidth="1"/>
    <col min="44" max="44" width="19.7109375" style="87" hidden="1" customWidth="1"/>
    <col min="45" max="45" width="17.5703125" style="87" hidden="1" customWidth="1"/>
    <col min="46" max="46" width="17.28515625" style="87" hidden="1" customWidth="1"/>
    <col min="47" max="48" width="17.28515625" style="87" customWidth="1"/>
    <col min="49" max="49" width="15.5703125" style="87" customWidth="1"/>
    <col min="50" max="50" width="15.42578125" style="87" customWidth="1"/>
    <col min="51" max="51" width="15" style="87" customWidth="1"/>
    <col min="52" max="52" width="63.28515625" style="2" bestFit="1" customWidth="1"/>
    <col min="53" max="53" width="10" style="2" bestFit="1" customWidth="1"/>
    <col min="54" max="54" width="20.140625" style="2" bestFit="1" customWidth="1"/>
    <col min="55" max="16384" width="9.140625" style="2"/>
  </cols>
  <sheetData>
    <row r="2" spans="2:54" ht="24" customHeight="1" x14ac:dyDescent="0.5">
      <c r="B2" s="1"/>
      <c r="J2" s="105" t="s">
        <v>75</v>
      </c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</row>
    <row r="3" spans="2:54" ht="24.75" customHeight="1" x14ac:dyDescent="0.5">
      <c r="B3" s="3"/>
      <c r="C3" s="1"/>
      <c r="D3" s="1"/>
      <c r="E3" s="1"/>
      <c r="F3" s="1"/>
      <c r="G3" s="1"/>
      <c r="H3" s="1"/>
      <c r="I3" s="1"/>
      <c r="J3" s="105" t="s">
        <v>76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</row>
    <row r="4" spans="2:54" ht="26.25" customHeight="1" x14ac:dyDescent="0.5">
      <c r="B4" s="4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6"/>
    </row>
    <row r="5" spans="2:54" ht="19.149999999999999" customHeight="1" x14ac:dyDescent="0.5">
      <c r="J5" s="7"/>
      <c r="K5" s="7"/>
      <c r="L5" s="7"/>
      <c r="M5" s="103">
        <v>2020</v>
      </c>
      <c r="N5" s="102"/>
      <c r="O5" s="102"/>
      <c r="P5" s="102"/>
      <c r="Q5" s="102"/>
      <c r="R5" s="102"/>
      <c r="S5" s="102"/>
      <c r="T5" s="102"/>
      <c r="U5" s="102"/>
      <c r="V5" s="8"/>
      <c r="W5" s="110">
        <v>2019</v>
      </c>
      <c r="X5" s="111"/>
      <c r="Y5" s="111"/>
      <c r="Z5" s="111"/>
      <c r="AA5" s="111"/>
      <c r="AB5" s="111"/>
      <c r="AC5" s="112"/>
      <c r="AD5" s="8"/>
      <c r="AE5" s="9"/>
      <c r="AF5" s="10"/>
      <c r="AG5" s="11"/>
      <c r="AH5" s="12"/>
      <c r="AI5" s="109">
        <v>2018</v>
      </c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3"/>
      <c r="AV5" s="13"/>
      <c r="AW5" s="14"/>
      <c r="AX5" s="106">
        <v>2017</v>
      </c>
      <c r="AY5" s="106">
        <v>2016</v>
      </c>
      <c r="AZ5" s="16"/>
    </row>
    <row r="6" spans="2:54" s="1" customFormat="1" ht="20.45" customHeight="1" x14ac:dyDescent="0.2">
      <c r="J6" s="17"/>
      <c r="K6" s="97" t="s">
        <v>63</v>
      </c>
      <c r="L6" s="97" t="s">
        <v>61</v>
      </c>
      <c r="M6" s="97" t="s">
        <v>60</v>
      </c>
      <c r="N6" s="96" t="s">
        <v>58</v>
      </c>
      <c r="O6" s="97" t="s">
        <v>55</v>
      </c>
      <c r="P6" s="10" t="s">
        <v>53</v>
      </c>
      <c r="Q6" s="10" t="s">
        <v>51</v>
      </c>
      <c r="R6" s="10" t="s">
        <v>49</v>
      </c>
      <c r="S6" s="10" t="s">
        <v>47</v>
      </c>
      <c r="T6" s="10" t="s">
        <v>46</v>
      </c>
      <c r="U6" s="10" t="s">
        <v>44</v>
      </c>
      <c r="V6" s="15" t="s">
        <v>70</v>
      </c>
      <c r="W6" s="18" t="s">
        <v>63</v>
      </c>
      <c r="X6" s="19" t="s">
        <v>61</v>
      </c>
      <c r="Y6" s="18" t="s">
        <v>68</v>
      </c>
      <c r="Z6" s="18" t="s">
        <v>58</v>
      </c>
      <c r="AA6" s="18" t="s">
        <v>55</v>
      </c>
      <c r="AB6" s="18" t="s">
        <v>53</v>
      </c>
      <c r="AC6" s="18" t="s">
        <v>51</v>
      </c>
      <c r="AD6" s="18" t="s">
        <v>67</v>
      </c>
      <c r="AE6" s="18" t="s">
        <v>47</v>
      </c>
      <c r="AF6" s="18" t="s">
        <v>46</v>
      </c>
      <c r="AG6" s="18" t="s">
        <v>44</v>
      </c>
      <c r="AH6" s="18" t="s">
        <v>42</v>
      </c>
      <c r="AI6" s="10" t="s">
        <v>63</v>
      </c>
      <c r="AJ6" s="10" t="s">
        <v>61</v>
      </c>
      <c r="AK6" s="10" t="s">
        <v>60</v>
      </c>
      <c r="AL6" s="10" t="s">
        <v>58</v>
      </c>
      <c r="AM6" s="10" t="s">
        <v>55</v>
      </c>
      <c r="AN6" s="10" t="s">
        <v>53</v>
      </c>
      <c r="AO6" s="10" t="s">
        <v>51</v>
      </c>
      <c r="AP6" s="10" t="s">
        <v>49</v>
      </c>
      <c r="AQ6" s="10" t="s">
        <v>47</v>
      </c>
      <c r="AR6" s="10" t="s">
        <v>46</v>
      </c>
      <c r="AS6" s="10" t="s">
        <v>44</v>
      </c>
      <c r="AT6" s="13" t="s">
        <v>42</v>
      </c>
      <c r="AU6" s="19">
        <v>2020</v>
      </c>
      <c r="AV6" s="19">
        <v>2019</v>
      </c>
      <c r="AW6" s="19">
        <v>2018</v>
      </c>
      <c r="AX6" s="107"/>
      <c r="AY6" s="107"/>
      <c r="AZ6" s="20"/>
      <c r="BB6" s="21"/>
    </row>
    <row r="7" spans="2:54" s="1" customFormat="1" ht="18.75" customHeight="1" x14ac:dyDescent="0.2">
      <c r="J7" s="22"/>
      <c r="K7" s="23" t="s">
        <v>64</v>
      </c>
      <c r="L7" s="23" t="s">
        <v>62</v>
      </c>
      <c r="M7" s="23" t="s">
        <v>59</v>
      </c>
      <c r="N7" s="23" t="s">
        <v>57</v>
      </c>
      <c r="O7" s="23" t="s">
        <v>56</v>
      </c>
      <c r="P7" s="23" t="s">
        <v>54</v>
      </c>
      <c r="Q7" s="23" t="s">
        <v>52</v>
      </c>
      <c r="R7" s="23" t="s">
        <v>50</v>
      </c>
      <c r="S7" s="23" t="s">
        <v>48</v>
      </c>
      <c r="T7" s="23" t="s">
        <v>45</v>
      </c>
      <c r="U7" s="23" t="s">
        <v>43</v>
      </c>
      <c r="V7" s="23" t="s">
        <v>41</v>
      </c>
      <c r="W7" s="23" t="s">
        <v>64</v>
      </c>
      <c r="X7" s="24" t="s">
        <v>62</v>
      </c>
      <c r="Y7" s="23" t="s">
        <v>59</v>
      </c>
      <c r="Z7" s="23" t="s">
        <v>57</v>
      </c>
      <c r="AA7" s="23" t="s">
        <v>56</v>
      </c>
      <c r="AB7" s="23" t="s">
        <v>54</v>
      </c>
      <c r="AC7" s="23" t="s">
        <v>52</v>
      </c>
      <c r="AD7" s="23" t="s">
        <v>50</v>
      </c>
      <c r="AE7" s="23" t="s">
        <v>48</v>
      </c>
      <c r="AF7" s="23" t="s">
        <v>45</v>
      </c>
      <c r="AG7" s="23" t="s">
        <v>43</v>
      </c>
      <c r="AH7" s="23" t="s">
        <v>41</v>
      </c>
      <c r="AI7" s="23" t="s">
        <v>64</v>
      </c>
      <c r="AJ7" s="23" t="s">
        <v>62</v>
      </c>
      <c r="AK7" s="23" t="s">
        <v>59</v>
      </c>
      <c r="AL7" s="23" t="s">
        <v>57</v>
      </c>
      <c r="AM7" s="23" t="s">
        <v>56</v>
      </c>
      <c r="AN7" s="23" t="s">
        <v>54</v>
      </c>
      <c r="AO7" s="23" t="s">
        <v>52</v>
      </c>
      <c r="AP7" s="23" t="s">
        <v>50</v>
      </c>
      <c r="AQ7" s="23" t="s">
        <v>48</v>
      </c>
      <c r="AR7" s="23" t="s">
        <v>45</v>
      </c>
      <c r="AS7" s="23" t="s">
        <v>43</v>
      </c>
      <c r="AT7" s="24" t="s">
        <v>41</v>
      </c>
      <c r="AU7" s="24"/>
      <c r="AV7" s="24"/>
      <c r="AW7" s="24"/>
      <c r="AX7" s="108"/>
      <c r="AY7" s="108"/>
      <c r="AZ7" s="25"/>
      <c r="BB7" s="21"/>
    </row>
    <row r="8" spans="2:54" s="1" customFormat="1" ht="33.75" customHeight="1" x14ac:dyDescent="0.2">
      <c r="F8" s="26"/>
      <c r="G8" s="92"/>
      <c r="H8" s="26"/>
      <c r="J8" s="27" t="s">
        <v>23</v>
      </c>
      <c r="K8" s="28">
        <v>179</v>
      </c>
      <c r="L8" s="28">
        <v>179</v>
      </c>
      <c r="M8" s="28">
        <v>180</v>
      </c>
      <c r="N8" s="28">
        <v>180</v>
      </c>
      <c r="O8" s="28">
        <v>180</v>
      </c>
      <c r="P8" s="28">
        <v>181</v>
      </c>
      <c r="Q8" s="28">
        <v>181</v>
      </c>
      <c r="R8" s="28">
        <v>187</v>
      </c>
      <c r="S8" s="28">
        <v>188</v>
      </c>
      <c r="T8" s="28">
        <v>188</v>
      </c>
      <c r="U8" s="28">
        <v>190</v>
      </c>
      <c r="V8" s="28">
        <v>190</v>
      </c>
      <c r="W8" s="28">
        <v>191</v>
      </c>
      <c r="X8" s="28">
        <v>191</v>
      </c>
      <c r="Y8" s="28">
        <v>192</v>
      </c>
      <c r="Z8" s="28">
        <v>191</v>
      </c>
      <c r="AA8" s="28">
        <v>191</v>
      </c>
      <c r="AB8" s="28">
        <v>192</v>
      </c>
      <c r="AC8" s="28">
        <v>192</v>
      </c>
      <c r="AD8" s="28">
        <v>192</v>
      </c>
      <c r="AE8" s="28">
        <v>192</v>
      </c>
      <c r="AF8" s="28">
        <v>193</v>
      </c>
      <c r="AG8" s="28">
        <v>194</v>
      </c>
      <c r="AH8" s="28">
        <v>195</v>
      </c>
      <c r="AI8" s="28">
        <v>195</v>
      </c>
      <c r="AJ8" s="28">
        <v>196</v>
      </c>
      <c r="AK8" s="28">
        <v>195</v>
      </c>
      <c r="AL8" s="28">
        <v>195</v>
      </c>
      <c r="AM8" s="28">
        <v>195</v>
      </c>
      <c r="AN8" s="28">
        <v>195</v>
      </c>
      <c r="AO8" s="28">
        <v>194</v>
      </c>
      <c r="AP8" s="28">
        <v>194</v>
      </c>
      <c r="AQ8" s="28">
        <v>194</v>
      </c>
      <c r="AR8" s="28">
        <v>194</v>
      </c>
      <c r="AS8" s="28">
        <v>194</v>
      </c>
      <c r="AT8" s="28">
        <v>194</v>
      </c>
      <c r="AU8" s="29">
        <f>K8</f>
        <v>179</v>
      </c>
      <c r="AV8" s="30">
        <v>191</v>
      </c>
      <c r="AW8" s="30">
        <v>195</v>
      </c>
      <c r="AX8" s="30">
        <v>194</v>
      </c>
      <c r="AY8" s="31">
        <v>224</v>
      </c>
      <c r="AZ8" s="32" t="s">
        <v>24</v>
      </c>
    </row>
    <row r="9" spans="2:54" s="1" customFormat="1" ht="29.25" customHeight="1" x14ac:dyDescent="0.2">
      <c r="C9" s="33"/>
      <c r="D9" s="33"/>
      <c r="E9" s="33"/>
      <c r="F9" s="26"/>
      <c r="G9" s="92"/>
      <c r="H9" s="35"/>
      <c r="I9" s="33"/>
      <c r="J9" s="27" t="s">
        <v>0</v>
      </c>
      <c r="K9" s="36">
        <v>12907.80831696</v>
      </c>
      <c r="L9" s="36">
        <v>12372.414570319999</v>
      </c>
      <c r="M9" s="36">
        <v>12240.915746840001</v>
      </c>
      <c r="N9" s="36">
        <v>12412.607332459998</v>
      </c>
      <c r="O9" s="36">
        <v>12224.866208349998</v>
      </c>
      <c r="P9" s="36">
        <v>12329.753389720001</v>
      </c>
      <c r="Q9" s="36">
        <v>12498.341689060002</v>
      </c>
      <c r="R9" s="36">
        <v>12858.289137850001</v>
      </c>
      <c r="S9" s="36">
        <v>13137.589112980002</v>
      </c>
      <c r="T9" s="36">
        <v>13137.589112980002</v>
      </c>
      <c r="U9" s="36">
        <v>14621.267282770001</v>
      </c>
      <c r="V9" s="36">
        <v>15169.852814709999</v>
      </c>
      <c r="W9" s="36">
        <v>14914.795134700002</v>
      </c>
      <c r="X9" s="36">
        <v>14771.348283399999</v>
      </c>
      <c r="Y9" s="36">
        <v>14737.601701629999</v>
      </c>
      <c r="Z9" s="36">
        <v>14998.478650809999</v>
      </c>
      <c r="AA9" s="36">
        <v>15030.870041349999</v>
      </c>
      <c r="AB9" s="36">
        <v>15432.065502199999</v>
      </c>
      <c r="AC9" s="36">
        <v>15450.76886025</v>
      </c>
      <c r="AD9" s="36">
        <v>14934.002977549997</v>
      </c>
      <c r="AE9" s="36">
        <f>14950654423.59/1000000</f>
        <v>14950.65442359</v>
      </c>
      <c r="AF9" s="36">
        <v>15809.91523611</v>
      </c>
      <c r="AG9" s="36">
        <v>16543.660287450002</v>
      </c>
      <c r="AH9" s="36">
        <v>16379.057402</v>
      </c>
      <c r="AI9" s="37">
        <v>16122.694185949998</v>
      </c>
      <c r="AJ9" s="38">
        <v>15751.106436510001</v>
      </c>
      <c r="AK9" s="38">
        <v>16328.21398966</v>
      </c>
      <c r="AL9" s="38">
        <v>16536.324954290001</v>
      </c>
      <c r="AM9" s="38">
        <v>16595.766468409998</v>
      </c>
      <c r="AN9" s="38">
        <v>16815.073847150001</v>
      </c>
      <c r="AO9" s="38">
        <v>17195.865744540002</v>
      </c>
      <c r="AP9" s="38">
        <v>17475.605556630002</v>
      </c>
      <c r="AQ9" s="38">
        <v>18369.15251</v>
      </c>
      <c r="AR9" s="38">
        <v>18050.493377480005</v>
      </c>
      <c r="AS9" s="38">
        <v>17942.412441959998</v>
      </c>
      <c r="AT9" s="38">
        <v>17354.544342329998</v>
      </c>
      <c r="AU9" s="29">
        <f>K9</f>
        <v>12907.80831696</v>
      </c>
      <c r="AV9" s="36">
        <v>14914.795134700002</v>
      </c>
      <c r="AW9" s="36">
        <v>16122.694185949998</v>
      </c>
      <c r="AX9" s="36">
        <v>16962.550801720001</v>
      </c>
      <c r="AY9" s="40">
        <v>17339.38485128</v>
      </c>
      <c r="AZ9" s="32" t="s">
        <v>74</v>
      </c>
      <c r="BA9" s="41"/>
      <c r="BB9" s="21"/>
    </row>
    <row r="10" spans="2:54" s="1" customFormat="1" ht="29.25" customHeight="1" x14ac:dyDescent="0.2">
      <c r="B10" s="4"/>
      <c r="C10" s="33"/>
      <c r="D10" s="33"/>
      <c r="E10" s="33"/>
      <c r="F10" s="26"/>
      <c r="G10" s="92"/>
      <c r="H10" s="35"/>
      <c r="I10" s="33"/>
      <c r="J10" s="42" t="s">
        <v>9</v>
      </c>
      <c r="K10" s="44">
        <v>181.20235600000001</v>
      </c>
      <c r="L10" s="44">
        <v>77.529624999999996</v>
      </c>
      <c r="M10" s="44">
        <v>79.031801999999999</v>
      </c>
      <c r="N10" s="44">
        <v>100.674454</v>
      </c>
      <c r="O10" s="44">
        <v>93.279300000000006</v>
      </c>
      <c r="P10" s="44">
        <v>101.49784200000001</v>
      </c>
      <c r="Q10" s="44">
        <v>99.976843000000002</v>
      </c>
      <c r="R10" s="44">
        <v>31.267257000000001</v>
      </c>
      <c r="S10" s="44">
        <v>0</v>
      </c>
      <c r="T10" s="43">
        <v>57.044823999999998</v>
      </c>
      <c r="U10" s="43">
        <v>122.290531</v>
      </c>
      <c r="V10" s="43">
        <v>105.02985700000001</v>
      </c>
      <c r="W10" s="43">
        <v>158.46643499999999</v>
      </c>
      <c r="X10" s="43">
        <v>89.913499000000002</v>
      </c>
      <c r="Y10" s="43">
        <v>259.26634200000001</v>
      </c>
      <c r="Z10" s="43">
        <v>151.99684199999999</v>
      </c>
      <c r="AA10" s="43">
        <v>107.98514400000001</v>
      </c>
      <c r="AB10" s="43">
        <v>149.74352200000001</v>
      </c>
      <c r="AC10" s="43">
        <v>97.180875</v>
      </c>
      <c r="AD10" s="43">
        <v>82.758290000000002</v>
      </c>
      <c r="AE10" s="43">
        <f>134078961/1000000</f>
        <v>134.07896099999999</v>
      </c>
      <c r="AF10" s="43">
        <v>165.949048</v>
      </c>
      <c r="AG10" s="43">
        <v>97.204165000000003</v>
      </c>
      <c r="AH10" s="43">
        <v>90.894369999999995</v>
      </c>
      <c r="AI10" s="43">
        <v>592.07911999999999</v>
      </c>
      <c r="AJ10" s="44">
        <v>100.97684</v>
      </c>
      <c r="AK10" s="44">
        <v>464.008847</v>
      </c>
      <c r="AL10" s="44">
        <v>84.036280000000005</v>
      </c>
      <c r="AM10" s="44">
        <v>191.61932200000001</v>
      </c>
      <c r="AN10" s="44">
        <v>105.518398</v>
      </c>
      <c r="AO10" s="44">
        <v>74.870296999999994</v>
      </c>
      <c r="AP10" s="44">
        <v>207.481753</v>
      </c>
      <c r="AQ10" s="44">
        <v>114.12441</v>
      </c>
      <c r="AR10" s="44">
        <v>131.66834299999999</v>
      </c>
      <c r="AS10" s="44">
        <v>138.91937799999999</v>
      </c>
      <c r="AT10" s="44">
        <v>114.022994</v>
      </c>
      <c r="AU10" s="39">
        <f>SUM(K10:V10)</f>
        <v>1048.824691</v>
      </c>
      <c r="AV10" s="36">
        <v>1585.4374929999999</v>
      </c>
      <c r="AW10" s="36">
        <v>2319.3259819999998</v>
      </c>
      <c r="AX10" s="36">
        <v>2926.215205</v>
      </c>
      <c r="AY10" s="40">
        <v>2329.4661329999999</v>
      </c>
      <c r="AZ10" s="42" t="s">
        <v>73</v>
      </c>
      <c r="BA10" s="41"/>
      <c r="BB10" s="41"/>
    </row>
    <row r="11" spans="2:54" s="1" customFormat="1" ht="29.25" customHeight="1" x14ac:dyDescent="0.2">
      <c r="B11" s="4"/>
      <c r="F11" s="26"/>
      <c r="G11" s="92"/>
      <c r="H11" s="35"/>
      <c r="I11" s="33"/>
      <c r="J11" s="42" t="s">
        <v>10</v>
      </c>
      <c r="K11" s="46">
        <f>+K10/K14</f>
        <v>7.8783633043478263</v>
      </c>
      <c r="L11" s="46">
        <f>+L10/L14</f>
        <v>4.080506578947368</v>
      </c>
      <c r="M11" s="46">
        <f t="shared" ref="M11:R11" si="0">+M10/M14</f>
        <v>3.9515900999999998</v>
      </c>
      <c r="N11" s="46">
        <f t="shared" si="0"/>
        <v>4.5761115454545456</v>
      </c>
      <c r="O11" s="46">
        <f t="shared" si="0"/>
        <v>4.9094368421052632</v>
      </c>
      <c r="P11" s="46">
        <f t="shared" si="0"/>
        <v>4.8332305714285715</v>
      </c>
      <c r="Q11" s="46">
        <f t="shared" si="0"/>
        <v>4.5444019545454548</v>
      </c>
      <c r="R11" s="46">
        <f t="shared" si="0"/>
        <v>2.2333755000000002</v>
      </c>
      <c r="S11" s="46">
        <v>0</v>
      </c>
      <c r="T11" s="45">
        <f>+T10/T14</f>
        <v>4.7537353333333332</v>
      </c>
      <c r="U11" s="45">
        <f>+U10/U14</f>
        <v>6.1145265499999999</v>
      </c>
      <c r="V11" s="45">
        <f>+V10/V14</f>
        <v>5.0014217619047621</v>
      </c>
      <c r="W11" s="45">
        <f>W10/W14</f>
        <v>7.2030197727272727</v>
      </c>
      <c r="X11" s="45">
        <f>X10/X14</f>
        <v>4.4956749499999997</v>
      </c>
      <c r="Y11" s="45">
        <f>Y10/Y14</f>
        <v>11.272449652173913</v>
      </c>
      <c r="Z11" s="45">
        <f t="shared" ref="Z11:AE11" si="1">Z10/Z14</f>
        <v>6.9089473636363632</v>
      </c>
      <c r="AA11" s="45">
        <f t="shared" si="1"/>
        <v>6.3520672941176475</v>
      </c>
      <c r="AB11" s="45">
        <f t="shared" si="1"/>
        <v>6.5105879130434792</v>
      </c>
      <c r="AC11" s="45">
        <f t="shared" si="1"/>
        <v>5.7165220588235295</v>
      </c>
      <c r="AD11" s="45">
        <f t="shared" si="1"/>
        <v>3.9408709523809526</v>
      </c>
      <c r="AE11" s="45">
        <f t="shared" si="1"/>
        <v>6.0944982272727266</v>
      </c>
      <c r="AF11" s="45">
        <f>+AF10/AF14</f>
        <v>7.9023356190476193</v>
      </c>
      <c r="AG11" s="45">
        <f>+AG10/AG14</f>
        <v>4.8602082500000003</v>
      </c>
      <c r="AH11" s="45">
        <f>+AH10/AH14</f>
        <v>4.3283033333333334</v>
      </c>
      <c r="AI11" s="45">
        <f>+AI10/AI14</f>
        <v>28.194243809523808</v>
      </c>
      <c r="AJ11" s="46">
        <f>AJ10/AJ14</f>
        <v>5.0488419999999996</v>
      </c>
      <c r="AK11" s="46">
        <f>+AK10/AK14</f>
        <v>20.174297695652175</v>
      </c>
      <c r="AL11" s="46">
        <f>+AL10/AL14</f>
        <v>4.2018140000000006</v>
      </c>
      <c r="AM11" s="46">
        <f t="shared" ref="AM11:AT11" si="2">+AM10/AM14</f>
        <v>10.64551788888889</v>
      </c>
      <c r="AN11" s="46">
        <f t="shared" si="2"/>
        <v>4.5877564347826087</v>
      </c>
      <c r="AO11" s="46">
        <f t="shared" si="2"/>
        <v>4.1594609444444437</v>
      </c>
      <c r="AP11" s="46">
        <f t="shared" si="2"/>
        <v>9.4309887727272734</v>
      </c>
      <c r="AQ11" s="46">
        <f t="shared" si="2"/>
        <v>5.1874731818181816</v>
      </c>
      <c r="AR11" s="46">
        <f t="shared" si="2"/>
        <v>6.2699210952380948</v>
      </c>
      <c r="AS11" s="46">
        <f t="shared" si="2"/>
        <v>6.9459688999999996</v>
      </c>
      <c r="AT11" s="46">
        <f t="shared" si="2"/>
        <v>5.1828633636363639</v>
      </c>
      <c r="AU11" s="47">
        <f>+AU10/AU14</f>
        <v>4.9240595821596242</v>
      </c>
      <c r="AV11" s="46">
        <v>6.3672188473895579</v>
      </c>
      <c r="AW11" s="46">
        <v>9.2773039279999985</v>
      </c>
      <c r="AX11" s="46">
        <v>11.84702512145749</v>
      </c>
      <c r="AY11" s="40">
        <v>9.5080250326530606</v>
      </c>
      <c r="AZ11" s="42" t="s">
        <v>72</v>
      </c>
      <c r="BB11" s="41"/>
    </row>
    <row r="12" spans="2:54" s="1" customFormat="1" ht="29.25" customHeight="1" x14ac:dyDescent="0.2">
      <c r="B12" s="4"/>
      <c r="C12" s="33"/>
      <c r="D12" s="33"/>
      <c r="E12" s="33"/>
      <c r="F12" s="26"/>
      <c r="G12" s="92"/>
      <c r="H12" s="35"/>
      <c r="I12" s="33"/>
      <c r="J12" s="42" t="s">
        <v>11</v>
      </c>
      <c r="K12" s="44">
        <v>168.35333499999999</v>
      </c>
      <c r="L12" s="44">
        <v>98.329800000000006</v>
      </c>
      <c r="M12" s="44">
        <v>98.637437000000006</v>
      </c>
      <c r="N12" s="44">
        <v>148.26957999999999</v>
      </c>
      <c r="O12" s="44">
        <v>109.990582</v>
      </c>
      <c r="P12" s="44">
        <v>115.839333</v>
      </c>
      <c r="Q12" s="44">
        <v>114.264877</v>
      </c>
      <c r="R12" s="44">
        <v>27.856725000000001</v>
      </c>
      <c r="S12" s="44">
        <v>0</v>
      </c>
      <c r="T12" s="43">
        <v>52.286763999999998</v>
      </c>
      <c r="U12" s="43">
        <v>115.820121</v>
      </c>
      <c r="V12" s="43">
        <v>93.098603999999995</v>
      </c>
      <c r="W12" s="43">
        <v>136.27355700000001</v>
      </c>
      <c r="X12" s="43">
        <v>88.805276000000006</v>
      </c>
      <c r="Y12" s="43">
        <v>118.572292</v>
      </c>
      <c r="Z12" s="43">
        <v>125.663663</v>
      </c>
      <c r="AA12" s="43">
        <v>89.077262000000005</v>
      </c>
      <c r="AB12" s="43">
        <v>154.532062</v>
      </c>
      <c r="AC12" s="43">
        <v>92.824203999999995</v>
      </c>
      <c r="AD12" s="43">
        <v>79.877412000000007</v>
      </c>
      <c r="AE12" s="43">
        <f>112130693/1000000</f>
        <v>112.13069299999999</v>
      </c>
      <c r="AF12" s="43">
        <v>103.191757</v>
      </c>
      <c r="AG12" s="43">
        <v>80.482006999999996</v>
      </c>
      <c r="AH12" s="43">
        <v>65.748603000000003</v>
      </c>
      <c r="AI12" s="43">
        <v>187.261371</v>
      </c>
      <c r="AJ12" s="44">
        <v>87.919267000000005</v>
      </c>
      <c r="AK12" s="44">
        <v>139.13453200000001</v>
      </c>
      <c r="AL12" s="44">
        <v>80.729907999999995</v>
      </c>
      <c r="AM12" s="44">
        <v>74.238788</v>
      </c>
      <c r="AN12" s="44">
        <v>72.608909999999995</v>
      </c>
      <c r="AO12" s="44">
        <v>60.358218000000001</v>
      </c>
      <c r="AP12" s="44">
        <v>120.161523</v>
      </c>
      <c r="AQ12" s="44">
        <v>102.007419</v>
      </c>
      <c r="AR12" s="44">
        <v>107.612703</v>
      </c>
      <c r="AS12" s="44">
        <v>117.608819</v>
      </c>
      <c r="AT12" s="44">
        <v>96.240442000000002</v>
      </c>
      <c r="AU12" s="39">
        <f>SUM(K12:V12)</f>
        <v>1142.7471579999999</v>
      </c>
      <c r="AV12" s="36">
        <v>1247.1787880000002</v>
      </c>
      <c r="AW12" s="36">
        <v>1245.8819000000001</v>
      </c>
      <c r="AX12" s="36">
        <v>1716.738662</v>
      </c>
      <c r="AY12" s="40">
        <v>1836.7119829999999</v>
      </c>
      <c r="AZ12" s="42" t="s">
        <v>7</v>
      </c>
      <c r="BB12" s="41"/>
    </row>
    <row r="13" spans="2:54" s="1" customFormat="1" ht="29.25" customHeight="1" x14ac:dyDescent="0.2">
      <c r="B13" s="4"/>
      <c r="F13" s="26"/>
      <c r="G13" s="92"/>
      <c r="H13" s="35"/>
      <c r="J13" s="42" t="s">
        <v>12</v>
      </c>
      <c r="K13" s="44">
        <v>51.962000000000003</v>
      </c>
      <c r="L13" s="44">
        <v>34.31</v>
      </c>
      <c r="M13" s="44">
        <v>35.15</v>
      </c>
      <c r="N13" s="44">
        <v>52.462000000000003</v>
      </c>
      <c r="O13" s="44">
        <v>40.731999999999999</v>
      </c>
      <c r="P13" s="44">
        <v>43.771000000000001</v>
      </c>
      <c r="Q13" s="44">
        <v>38.213999999999999</v>
      </c>
      <c r="R13" s="44">
        <v>10.356</v>
      </c>
      <c r="S13" s="44">
        <v>0</v>
      </c>
      <c r="T13" s="43">
        <v>24.69</v>
      </c>
      <c r="U13" s="43">
        <v>45.223999999999997</v>
      </c>
      <c r="V13" s="43">
        <v>44.154000000000003</v>
      </c>
      <c r="W13" s="43">
        <v>37.204000000000001</v>
      </c>
      <c r="X13" s="43">
        <v>34.959000000000003</v>
      </c>
      <c r="Y13" s="43">
        <v>43.509</v>
      </c>
      <c r="Z13" s="43">
        <v>47.404000000000003</v>
      </c>
      <c r="AA13" s="43">
        <v>35.462000000000003</v>
      </c>
      <c r="AB13" s="43">
        <v>61.037999999999997</v>
      </c>
      <c r="AC13" s="43">
        <v>43.892000000000003</v>
      </c>
      <c r="AD13" s="43">
        <v>35.729999999999997</v>
      </c>
      <c r="AE13" s="43">
        <f>43828/1000</f>
        <v>43.828000000000003</v>
      </c>
      <c r="AF13" s="43">
        <v>44.637999999999998</v>
      </c>
      <c r="AG13" s="43">
        <v>39.43</v>
      </c>
      <c r="AH13" s="43">
        <v>35.917000000000002</v>
      </c>
      <c r="AI13" s="43">
        <v>35.616</v>
      </c>
      <c r="AJ13" s="44">
        <v>46.344999999999999</v>
      </c>
      <c r="AK13" s="44">
        <v>57.972000000000001</v>
      </c>
      <c r="AL13" s="44">
        <v>36.890999999999998</v>
      </c>
      <c r="AM13" s="44">
        <v>29.472999999999999</v>
      </c>
      <c r="AN13" s="44">
        <v>31.402999999999999</v>
      </c>
      <c r="AO13" s="44">
        <v>26.582999999999998</v>
      </c>
      <c r="AP13" s="44">
        <v>46.877000000000002</v>
      </c>
      <c r="AQ13" s="44">
        <v>51.854999999999997</v>
      </c>
      <c r="AR13" s="44">
        <v>52.052999999999997</v>
      </c>
      <c r="AS13" s="44">
        <v>49.465000000000003</v>
      </c>
      <c r="AT13" s="44">
        <v>47.220999999999997</v>
      </c>
      <c r="AU13" s="39">
        <f>SUM(K13:V13)</f>
        <v>421.02499999999998</v>
      </c>
      <c r="AV13" s="36">
        <v>503.01100000000008</v>
      </c>
      <c r="AW13" s="36">
        <v>511.75400000000002</v>
      </c>
      <c r="AX13" s="36">
        <v>717.46500000000003</v>
      </c>
      <c r="AY13" s="40">
        <v>786.15599999999995</v>
      </c>
      <c r="AZ13" s="42" t="s">
        <v>8</v>
      </c>
      <c r="BB13" s="41"/>
    </row>
    <row r="14" spans="2:54" s="1" customFormat="1" ht="29.25" customHeight="1" x14ac:dyDescent="0.2">
      <c r="B14" s="4"/>
      <c r="D14" s="33"/>
      <c r="E14" s="33"/>
      <c r="F14" s="26"/>
      <c r="G14" s="92"/>
      <c r="H14" s="35"/>
      <c r="J14" s="42" t="s">
        <v>2</v>
      </c>
      <c r="K14" s="93">
        <v>23</v>
      </c>
      <c r="L14" s="93">
        <v>19</v>
      </c>
      <c r="M14" s="93">
        <v>20</v>
      </c>
      <c r="N14" s="93">
        <v>22</v>
      </c>
      <c r="O14" s="93">
        <v>19</v>
      </c>
      <c r="P14" s="93">
        <v>21</v>
      </c>
      <c r="Q14" s="93">
        <v>22</v>
      </c>
      <c r="R14" s="93">
        <v>14</v>
      </c>
      <c r="S14" s="93">
        <v>0</v>
      </c>
      <c r="T14" s="48">
        <v>12</v>
      </c>
      <c r="U14" s="48">
        <v>20</v>
      </c>
      <c r="V14" s="48">
        <v>21</v>
      </c>
      <c r="W14" s="48">
        <v>22</v>
      </c>
      <c r="X14" s="48">
        <v>20</v>
      </c>
      <c r="Y14" s="48">
        <v>23</v>
      </c>
      <c r="Z14" s="48">
        <v>22</v>
      </c>
      <c r="AA14" s="48">
        <v>17</v>
      </c>
      <c r="AB14" s="48">
        <v>23</v>
      </c>
      <c r="AC14" s="48">
        <v>17</v>
      </c>
      <c r="AD14" s="48">
        <v>21</v>
      </c>
      <c r="AE14" s="48">
        <v>22</v>
      </c>
      <c r="AF14" s="48">
        <v>21</v>
      </c>
      <c r="AG14" s="48">
        <v>20</v>
      </c>
      <c r="AH14" s="48">
        <v>21</v>
      </c>
      <c r="AI14" s="48">
        <v>21</v>
      </c>
      <c r="AJ14" s="28">
        <v>20</v>
      </c>
      <c r="AK14" s="28">
        <v>23</v>
      </c>
      <c r="AL14" s="28">
        <v>20</v>
      </c>
      <c r="AM14" s="28">
        <v>18</v>
      </c>
      <c r="AN14" s="28">
        <v>23</v>
      </c>
      <c r="AO14" s="28">
        <v>18</v>
      </c>
      <c r="AP14" s="28">
        <v>22</v>
      </c>
      <c r="AQ14" s="28">
        <v>22</v>
      </c>
      <c r="AR14" s="28">
        <v>21</v>
      </c>
      <c r="AS14" s="28">
        <v>20</v>
      </c>
      <c r="AT14" s="28">
        <v>22</v>
      </c>
      <c r="AU14" s="29">
        <f>SUM(K14:V14)</f>
        <v>213</v>
      </c>
      <c r="AV14" s="30">
        <v>249</v>
      </c>
      <c r="AW14" s="30">
        <v>250</v>
      </c>
      <c r="AX14" s="30">
        <v>247</v>
      </c>
      <c r="AY14" s="31">
        <v>245</v>
      </c>
      <c r="AZ14" s="42" t="s">
        <v>1</v>
      </c>
      <c r="BA14" s="49"/>
      <c r="BB14" s="41"/>
    </row>
    <row r="15" spans="2:54" s="1" customFormat="1" ht="29.25" customHeight="1" x14ac:dyDescent="0.2">
      <c r="B15" s="49"/>
      <c r="D15" s="33"/>
      <c r="E15" s="33"/>
      <c r="F15" s="26"/>
      <c r="G15" s="92"/>
      <c r="H15" s="35"/>
      <c r="J15" s="42" t="s">
        <v>19</v>
      </c>
      <c r="K15" s="94">
        <v>2.615003704419927</v>
      </c>
      <c r="L15" s="94">
        <v>1.5270649031246055</v>
      </c>
      <c r="M15" s="94">
        <v>1.5311291609334099</v>
      </c>
      <c r="N15" s="94">
        <v>2.3017840669177501</v>
      </c>
      <c r="O15" s="94">
        <v>1.7065230255747261</v>
      </c>
      <c r="P15" s="94">
        <v>1.7250671138663636</v>
      </c>
      <c r="Q15" s="94">
        <v>1.7002127233932531</v>
      </c>
      <c r="R15" s="94">
        <v>0.4101130690685113</v>
      </c>
      <c r="S15" s="94">
        <v>0</v>
      </c>
      <c r="T15" s="50">
        <v>0.76691970861552716</v>
      </c>
      <c r="U15" s="50">
        <v>1.6983499563917579</v>
      </c>
      <c r="V15" s="50">
        <v>1.3650482206181764</v>
      </c>
      <c r="W15" s="40">
        <v>1.9903917527053752</v>
      </c>
      <c r="X15" s="40">
        <v>1.2970769446278165</v>
      </c>
      <c r="Y15" s="40">
        <v>1.7292119823371648</v>
      </c>
      <c r="Z15" s="40">
        <v>1.835438512881687</v>
      </c>
      <c r="AA15" s="40">
        <v>1.3004428442248328</v>
      </c>
      <c r="AB15" s="40">
        <v>2.2557733414500056</v>
      </c>
      <c r="AC15" s="40">
        <v>1.3562048665787823</v>
      </c>
      <c r="AD15" s="51">
        <v>1.1716682306951887</v>
      </c>
      <c r="AE15" s="51">
        <v>1.64476999672868</v>
      </c>
      <c r="AF15" s="51">
        <v>1.5112123687615664</v>
      </c>
      <c r="AG15" s="51">
        <v>1.1784508986430204</v>
      </c>
      <c r="AH15" s="44">
        <v>0.96222516619100185</v>
      </c>
      <c r="AI15" s="44">
        <v>2.750787990473083</v>
      </c>
      <c r="AJ15" s="44">
        <v>1.3</v>
      </c>
      <c r="AK15" s="44">
        <v>2.0565135854548493</v>
      </c>
      <c r="AL15" s="44">
        <v>1.1932490817917158</v>
      </c>
      <c r="AM15" s="44">
        <v>1.097331298476985</v>
      </c>
      <c r="AN15" s="44">
        <v>1.0776202158465535</v>
      </c>
      <c r="AO15" s="44">
        <v>0.89576784529124076</v>
      </c>
      <c r="AP15" s="44">
        <v>1.7857338347108083</v>
      </c>
      <c r="AQ15" s="44">
        <v>1.5166214451618076</v>
      </c>
      <c r="AR15" s="44">
        <v>1.957612834442175</v>
      </c>
      <c r="AS15" s="44">
        <v>1.7485792580984081</v>
      </c>
      <c r="AT15" s="44">
        <v>1.452606010714127</v>
      </c>
      <c r="AU15" s="39">
        <f>SUM(K15:V15)</f>
        <v>17.347215652924007</v>
      </c>
      <c r="AV15" s="36">
        <v>18.232866905825119</v>
      </c>
      <c r="AW15" s="36">
        <v>18.832423400461757</v>
      </c>
      <c r="AX15" s="36">
        <v>25.700294052490758</v>
      </c>
      <c r="AY15" s="40">
        <v>27.20623090091506</v>
      </c>
      <c r="AZ15" s="42" t="s">
        <v>18</v>
      </c>
      <c r="BB15" s="41"/>
    </row>
    <row r="16" spans="2:54" s="1" customFormat="1" ht="29.25" customHeight="1" x14ac:dyDescent="0.2">
      <c r="B16" s="3"/>
      <c r="C16" s="33"/>
      <c r="F16" s="26"/>
      <c r="G16" s="92"/>
      <c r="H16" s="35"/>
      <c r="I16" s="33"/>
      <c r="J16" s="42" t="s">
        <v>77</v>
      </c>
      <c r="K16" s="40">
        <v>1657.2222955369268</v>
      </c>
      <c r="L16" s="40">
        <v>1573.4567397082044</v>
      </c>
      <c r="M16" s="40">
        <v>1551.3682790338919</v>
      </c>
      <c r="N16" s="40">
        <v>1587.7511705080378</v>
      </c>
      <c r="O16" s="40">
        <v>1573.6614998393072</v>
      </c>
      <c r="P16" s="40">
        <v>1581.8168777167455</v>
      </c>
      <c r="Q16" s="40">
        <v>1603.0365724311685</v>
      </c>
      <c r="R16" s="40">
        <v>1643.3145507693141</v>
      </c>
      <c r="S16" s="40">
        <v>1668.1809691685135</v>
      </c>
      <c r="T16" s="40">
        <v>1668.1809691685135</v>
      </c>
      <c r="U16" s="40">
        <v>1835.9196572763547</v>
      </c>
      <c r="V16" s="40">
        <v>1867.9040107684455</v>
      </c>
      <c r="W16" s="40">
        <v>1815.197767483276</v>
      </c>
      <c r="X16" s="40">
        <v>1795.2079528631014</v>
      </c>
      <c r="Y16" s="40">
        <v>1800.2887680185981</v>
      </c>
      <c r="Z16" s="40">
        <v>1827.7406755417528</v>
      </c>
      <c r="AA16" s="40">
        <v>1821.1101048394971</v>
      </c>
      <c r="AB16" s="40">
        <v>1873.4612980810941</v>
      </c>
      <c r="AC16" s="40">
        <v>1880.1052234518506</v>
      </c>
      <c r="AD16" s="40">
        <v>1806.4956002954038</v>
      </c>
      <c r="AE16" s="40">
        <v>1811.4491047554068</v>
      </c>
      <c r="AF16" s="40">
        <v>1914.2792362729892</v>
      </c>
      <c r="AG16" s="40">
        <v>1992.1246489252458</v>
      </c>
      <c r="AH16" s="40">
        <v>1951.6157974037662</v>
      </c>
      <c r="AI16" s="44">
        <v>1908.8073290835971</v>
      </c>
      <c r="AJ16" s="44">
        <v>1863.1267951180996</v>
      </c>
      <c r="AK16" s="44">
        <v>1958.6774835090841</v>
      </c>
      <c r="AL16" s="44">
        <v>1975.6341525988692</v>
      </c>
      <c r="AM16" s="44">
        <v>1985.8077633704727</v>
      </c>
      <c r="AN16" s="44">
        <v>2007.8176774422745</v>
      </c>
      <c r="AO16" s="44">
        <v>2070.4449792393689</v>
      </c>
      <c r="AP16" s="44">
        <v>2095.9832579526519</v>
      </c>
      <c r="AQ16" s="44">
        <v>2191.5160831390408</v>
      </c>
      <c r="AR16" s="44">
        <v>2233.262873985137</v>
      </c>
      <c r="AS16" s="44">
        <v>2219.6736126942769</v>
      </c>
      <c r="AT16" s="44">
        <v>2193.2957892541758</v>
      </c>
      <c r="AU16" s="39">
        <f>K16</f>
        <v>1657.2222955369268</v>
      </c>
      <c r="AV16" s="40">
        <v>1815.197767483276</v>
      </c>
      <c r="AW16" s="40">
        <v>1908.8073290835971</v>
      </c>
      <c r="AX16" s="40">
        <v>2126.7848573527567</v>
      </c>
      <c r="AY16" s="40">
        <v>2170.2908792013122</v>
      </c>
      <c r="AZ16" s="42" t="s">
        <v>78</v>
      </c>
      <c r="BB16" s="41"/>
    </row>
    <row r="17" spans="2:55" s="1" customFormat="1" ht="29.25" customHeight="1" x14ac:dyDescent="0.2">
      <c r="B17" s="3"/>
      <c r="C17" s="33"/>
      <c r="F17" s="26"/>
      <c r="G17" s="92"/>
      <c r="H17" s="35"/>
      <c r="I17" s="33"/>
      <c r="J17" s="42" t="s">
        <v>69</v>
      </c>
      <c r="K17" s="40">
        <v>806.49230441232646</v>
      </c>
      <c r="L17" s="40">
        <v>762.14396103145668</v>
      </c>
      <c r="M17" s="40">
        <v>752.76597702988136</v>
      </c>
      <c r="N17" s="40">
        <v>775.38822095264561</v>
      </c>
      <c r="O17" s="40">
        <v>771.03325554058995</v>
      </c>
      <c r="P17" s="40">
        <v>771.53107315703471</v>
      </c>
      <c r="Q17" s="40">
        <v>788.24422045014637</v>
      </c>
      <c r="R17" s="40">
        <v>806.25442636759522</v>
      </c>
      <c r="S17" s="40">
        <v>817.75873051137705</v>
      </c>
      <c r="T17" s="40">
        <v>817.75873051137705</v>
      </c>
      <c r="U17" s="40">
        <v>907.090562983072</v>
      </c>
      <c r="V17" s="40">
        <v>925.25549563130357</v>
      </c>
      <c r="W17" s="40">
        <v>890.96515303389447</v>
      </c>
      <c r="X17" s="40">
        <v>877.24866712047196</v>
      </c>
      <c r="Y17" s="40">
        <v>876.65004499216343</v>
      </c>
      <c r="Z17" s="40">
        <v>893.74530402904225</v>
      </c>
      <c r="AA17" s="40">
        <v>889.78733869458256</v>
      </c>
      <c r="AB17" s="40">
        <v>918.53200825509725</v>
      </c>
      <c r="AC17" s="40">
        <v>923.65411176519092</v>
      </c>
      <c r="AD17" s="40">
        <v>882.49051731897907</v>
      </c>
      <c r="AE17" s="40">
        <v>881.82885936689001</v>
      </c>
      <c r="AF17" s="40">
        <v>935.80981663924217</v>
      </c>
      <c r="AG17" s="40">
        <v>977.49236219748786</v>
      </c>
      <c r="AH17" s="40">
        <v>949.26898964718839</v>
      </c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39">
        <f>K17</f>
        <v>806.49230441232646</v>
      </c>
      <c r="AV17" s="40">
        <v>890.96515303389447</v>
      </c>
      <c r="AW17" s="40">
        <v>926.39001090627107</v>
      </c>
      <c r="AX17" s="40">
        <v>1033.2016924241398</v>
      </c>
      <c r="AY17" s="40">
        <v>1062.245531218678</v>
      </c>
      <c r="AZ17" s="42" t="s">
        <v>71</v>
      </c>
      <c r="BB17" s="41"/>
    </row>
    <row r="18" spans="2:55" s="1" customFormat="1" ht="29.25" customHeight="1" x14ac:dyDescent="0.2">
      <c r="B18" s="3"/>
      <c r="C18" s="33"/>
      <c r="F18" s="26"/>
      <c r="G18" s="92"/>
      <c r="H18" s="35"/>
      <c r="I18" s="33"/>
      <c r="J18" s="42" t="s">
        <v>25</v>
      </c>
      <c r="K18" s="98">
        <v>3049.574583213036</v>
      </c>
      <c r="L18" s="98">
        <v>2898.7889812805938</v>
      </c>
      <c r="M18" s="98">
        <v>2869.5435737430107</v>
      </c>
      <c r="N18" s="98">
        <v>2918.5151012759993</v>
      </c>
      <c r="O18" s="98">
        <v>2879.7515856657174</v>
      </c>
      <c r="P18" s="40">
        <v>2892.1861122584055</v>
      </c>
      <c r="Q18" s="40">
        <v>2935.1781910174977</v>
      </c>
      <c r="R18" s="40">
        <v>3012.3964199328498</v>
      </c>
      <c r="S18" s="40">
        <v>3077.6237839366254</v>
      </c>
      <c r="T18" s="40">
        <v>3077.6237839366254</v>
      </c>
      <c r="U18" s="40">
        <v>3446.8297814242355</v>
      </c>
      <c r="V18" s="40">
        <v>3580.9684597199434</v>
      </c>
      <c r="W18" s="40">
        <v>3513.7610656378256</v>
      </c>
      <c r="X18" s="40">
        <v>3479.5040942610772</v>
      </c>
      <c r="Y18" s="40">
        <v>3458.0429231201274</v>
      </c>
      <c r="Z18" s="40">
        <v>3525.7073021270189</v>
      </c>
      <c r="AA18" s="40">
        <v>3535.678976435574</v>
      </c>
      <c r="AB18" s="40">
        <v>3638.96280736886</v>
      </c>
      <c r="AC18" s="40">
        <v>3640.0660541921275</v>
      </c>
      <c r="AD18" s="40">
        <v>3500.8361173141088</v>
      </c>
      <c r="AE18" s="40">
        <v>3503.669542552203</v>
      </c>
      <c r="AF18" s="40">
        <v>3729.50581647835</v>
      </c>
      <c r="AG18" s="40">
        <v>3920.0845609626963</v>
      </c>
      <c r="AH18" s="40">
        <v>3872.5014738028494</v>
      </c>
      <c r="AI18" s="44">
        <v>3797.0892427555327</v>
      </c>
      <c r="AJ18" s="44">
        <v>3704.3971343179355</v>
      </c>
      <c r="AK18" s="44">
        <v>3850.6890320859193</v>
      </c>
      <c r="AL18" s="44">
        <v>3904.2956276216196</v>
      </c>
      <c r="AM18" s="44">
        <v>3922.4844253854039</v>
      </c>
      <c r="AN18" s="44">
        <v>3976.2299280899283</v>
      </c>
      <c r="AO18" s="44">
        <v>4073.7748766122149</v>
      </c>
      <c r="AP18" s="44">
        <v>4143.8498124760272</v>
      </c>
      <c r="AQ18" s="44">
        <v>4376.5096653853798</v>
      </c>
      <c r="AR18" s="44">
        <v>4290.8443973125259</v>
      </c>
      <c r="AS18" s="44">
        <v>4262.294746466363</v>
      </c>
      <c r="AT18" s="44">
        <v>4115.7891162300193</v>
      </c>
      <c r="AU18" s="39">
        <f>K18</f>
        <v>3049.574583213036</v>
      </c>
      <c r="AV18" s="40">
        <v>3513.7610656378256</v>
      </c>
      <c r="AW18" s="40">
        <v>3797.0892427555327</v>
      </c>
      <c r="AX18" s="40">
        <v>4009.4376736046602</v>
      </c>
      <c r="AY18" s="40">
        <v>4069.7225241496649</v>
      </c>
      <c r="AZ18" s="42" t="s">
        <v>33</v>
      </c>
    </row>
    <row r="19" spans="2:55" s="1" customFormat="1" ht="29.25" customHeight="1" x14ac:dyDescent="0.5">
      <c r="B19" s="3"/>
      <c r="C19" s="33"/>
      <c r="F19" s="26"/>
      <c r="H19" s="35"/>
      <c r="I19" s="33"/>
      <c r="J19" s="42" t="s">
        <v>26</v>
      </c>
      <c r="K19" s="99">
        <v>0</v>
      </c>
      <c r="L19" s="99">
        <v>0.5</v>
      </c>
      <c r="M19" s="99">
        <v>0.3</v>
      </c>
      <c r="N19" s="99">
        <v>0.61099999999999999</v>
      </c>
      <c r="O19" s="99">
        <v>0</v>
      </c>
      <c r="P19" s="54">
        <v>0</v>
      </c>
      <c r="Q19" s="54">
        <v>0.75</v>
      </c>
      <c r="R19" s="54">
        <v>0.05</v>
      </c>
      <c r="S19" s="54">
        <v>0</v>
      </c>
      <c r="T19" s="53">
        <v>0</v>
      </c>
      <c r="U19" s="53">
        <v>0.158</v>
      </c>
      <c r="V19" s="53">
        <v>0.215</v>
      </c>
      <c r="W19" s="53">
        <v>1.3</v>
      </c>
      <c r="X19" s="53">
        <v>0</v>
      </c>
      <c r="Y19" s="53">
        <v>0.16</v>
      </c>
      <c r="Z19" s="53">
        <v>0.05</v>
      </c>
      <c r="AA19" s="53">
        <v>0.60699999999999998</v>
      </c>
      <c r="AB19" s="53">
        <v>3.5000000000000003E-2</v>
      </c>
      <c r="AC19" s="53">
        <v>0.55000000000000004</v>
      </c>
      <c r="AD19" s="54">
        <f>1066/1000</f>
        <v>1.0660000000000001</v>
      </c>
      <c r="AE19" s="54">
        <f>250/1000</f>
        <v>0.25</v>
      </c>
      <c r="AF19" s="54">
        <v>0.87</v>
      </c>
      <c r="AG19" s="54">
        <v>1.5529999999999999</v>
      </c>
      <c r="AH19" s="54">
        <v>2.411</v>
      </c>
      <c r="AI19" s="54">
        <v>2.27</v>
      </c>
      <c r="AJ19" s="54">
        <f>3950/1000</f>
        <v>3.95</v>
      </c>
      <c r="AK19" s="54">
        <v>2.37</v>
      </c>
      <c r="AL19" s="54">
        <v>1.1499999999999999</v>
      </c>
      <c r="AM19" s="54">
        <v>1.724</v>
      </c>
      <c r="AN19" s="54">
        <v>2.8149999999999999</v>
      </c>
      <c r="AO19" s="54">
        <v>1.2</v>
      </c>
      <c r="AP19" s="54">
        <v>2.1</v>
      </c>
      <c r="AQ19" s="54">
        <v>4.1100000000000003</v>
      </c>
      <c r="AR19" s="54">
        <v>4.22</v>
      </c>
      <c r="AS19" s="54">
        <v>3.8849999999999998</v>
      </c>
      <c r="AT19" s="54">
        <v>2.15</v>
      </c>
      <c r="AU19" s="95">
        <f>SUM(K19:V19)</f>
        <v>2.5839999999999996</v>
      </c>
      <c r="AV19" s="54">
        <v>8.8520000000000003</v>
      </c>
      <c r="AW19" s="54">
        <v>31.943999999999996</v>
      </c>
      <c r="AX19" s="54">
        <v>15.706000000000001</v>
      </c>
      <c r="AY19" s="40">
        <v>0</v>
      </c>
      <c r="AZ19" s="42" t="s">
        <v>34</v>
      </c>
      <c r="BB19" s="55"/>
    </row>
    <row r="20" spans="2:55" s="1" customFormat="1" ht="29.25" customHeight="1" x14ac:dyDescent="0.2">
      <c r="B20" s="3"/>
      <c r="C20" s="33"/>
      <c r="F20" s="26"/>
      <c r="G20" s="104"/>
      <c r="H20" s="35"/>
      <c r="I20" s="33"/>
      <c r="J20" s="42" t="s">
        <v>27</v>
      </c>
      <c r="K20" s="99">
        <v>0</v>
      </c>
      <c r="L20" s="99">
        <f>50000/1000000</f>
        <v>0.05</v>
      </c>
      <c r="M20" s="99">
        <v>0.03</v>
      </c>
      <c r="N20" s="99">
        <v>6.1100000000000002E-2</v>
      </c>
      <c r="O20" s="99">
        <v>0</v>
      </c>
      <c r="P20" s="54">
        <v>0</v>
      </c>
      <c r="Q20" s="54">
        <v>7.4999999999999997E-2</v>
      </c>
      <c r="R20" s="54">
        <v>5.0000000000000001E-3</v>
      </c>
      <c r="S20" s="54">
        <v>0</v>
      </c>
      <c r="T20" s="53">
        <v>0</v>
      </c>
      <c r="U20" s="53">
        <v>1.5800000000000002E-2</v>
      </c>
      <c r="V20" s="53">
        <v>2.1499999999999998E-2</v>
      </c>
      <c r="W20" s="53">
        <v>0.13</v>
      </c>
      <c r="X20" s="53">
        <v>0</v>
      </c>
      <c r="Y20" s="53">
        <v>1.6E-2</v>
      </c>
      <c r="Z20" s="53">
        <v>5.0000000000000001E-3</v>
      </c>
      <c r="AA20" s="53">
        <v>6.0699999999999997E-2</v>
      </c>
      <c r="AB20" s="53">
        <v>3.5000000000000001E-3</v>
      </c>
      <c r="AC20" s="53">
        <v>5.5E-2</v>
      </c>
      <c r="AD20" s="54">
        <f>106600/1000000</f>
        <v>0.1066</v>
      </c>
      <c r="AE20" s="54">
        <f>25000/1000000</f>
        <v>2.5000000000000001E-2</v>
      </c>
      <c r="AF20" s="54">
        <v>8.6999999999999994E-2</v>
      </c>
      <c r="AG20" s="54">
        <v>0.15529999999999999</v>
      </c>
      <c r="AH20" s="54">
        <v>0.24110000000000001</v>
      </c>
      <c r="AI20" s="54">
        <v>0.22700000000000001</v>
      </c>
      <c r="AJ20" s="54">
        <f>395000/1000000</f>
        <v>0.39500000000000002</v>
      </c>
      <c r="AK20" s="54">
        <v>0.23699999999999999</v>
      </c>
      <c r="AL20" s="54">
        <v>0.115</v>
      </c>
      <c r="AM20" s="54">
        <v>0.1724</v>
      </c>
      <c r="AN20" s="54">
        <v>0.28149999999999997</v>
      </c>
      <c r="AO20" s="54">
        <v>0.12</v>
      </c>
      <c r="AP20" s="54">
        <f>210000/1000000</f>
        <v>0.21</v>
      </c>
      <c r="AQ20" s="54">
        <v>0.41099999999999998</v>
      </c>
      <c r="AR20" s="54">
        <v>0.42199999999999999</v>
      </c>
      <c r="AS20" s="54">
        <f>388500/1000000</f>
        <v>0.38850000000000001</v>
      </c>
      <c r="AT20" s="54">
        <v>0.215</v>
      </c>
      <c r="AU20" s="95">
        <f>SUM(K20:V20)</f>
        <v>0.25840000000000002</v>
      </c>
      <c r="AV20" s="54">
        <v>0.88519999999999999</v>
      </c>
      <c r="AW20" s="54">
        <v>3.1943999999999999</v>
      </c>
      <c r="AX20" s="54">
        <v>1.8538000000000001</v>
      </c>
      <c r="AY20" s="40">
        <v>0</v>
      </c>
      <c r="AZ20" s="42" t="s">
        <v>35</v>
      </c>
      <c r="BA20" s="49"/>
      <c r="BB20" s="3"/>
    </row>
    <row r="21" spans="2:55" s="1" customFormat="1" ht="29.25" customHeight="1" x14ac:dyDescent="0.2">
      <c r="B21" s="3"/>
      <c r="C21" s="33"/>
      <c r="F21" s="26"/>
      <c r="H21" s="35"/>
      <c r="I21" s="33"/>
      <c r="J21" s="42" t="s">
        <v>28</v>
      </c>
      <c r="K21" s="100">
        <v>9.9844970436289469</v>
      </c>
      <c r="L21" s="100">
        <v>9.4932741256515936</v>
      </c>
      <c r="M21" s="100">
        <v>9.3974980369250396</v>
      </c>
      <c r="N21" s="100">
        <v>9.8864561420809363</v>
      </c>
      <c r="O21" s="100">
        <v>9.7551449157568495</v>
      </c>
      <c r="P21" s="56">
        <v>9.776438148754</v>
      </c>
      <c r="Q21" s="56">
        <v>9.9217639965938638</v>
      </c>
      <c r="R21" s="56">
        <v>9.7447458871577535</v>
      </c>
      <c r="S21" s="56">
        <v>10.292518692908326</v>
      </c>
      <c r="T21" s="56">
        <v>10.292518692908326</v>
      </c>
      <c r="U21" s="56">
        <v>11.421408589839531</v>
      </c>
      <c r="V21" s="56">
        <v>11.763277954477269</v>
      </c>
      <c r="W21" s="56">
        <v>11.364035483704653</v>
      </c>
      <c r="X21" s="56">
        <v>11.623055666802365</v>
      </c>
      <c r="Y21" s="56">
        <v>11.551366029403328</v>
      </c>
      <c r="Z21" s="56">
        <v>11.760281740715772</v>
      </c>
      <c r="AA21" s="56">
        <v>11.800112035543233</v>
      </c>
      <c r="AB21" s="56">
        <v>12.144667372742768</v>
      </c>
      <c r="AC21" s="56">
        <v>12.054080452351108</v>
      </c>
      <c r="AD21" s="56">
        <v>11.593501846298954</v>
      </c>
      <c r="AE21" s="56">
        <v>11.602885124929662</v>
      </c>
      <c r="AF21" s="56">
        <v>12.878380982148725</v>
      </c>
      <c r="AG21" s="56">
        <v>14.936806086637748</v>
      </c>
      <c r="AH21" s="56">
        <v>18.631606069780922</v>
      </c>
      <c r="AI21" s="56">
        <v>17.905766965084013</v>
      </c>
      <c r="AJ21" s="44">
        <v>17.464346443884484</v>
      </c>
      <c r="AK21" s="44">
        <v>18.161222463695903</v>
      </c>
      <c r="AL21" s="44">
        <v>19.128422316209171</v>
      </c>
      <c r="AM21" s="44">
        <v>19.217535190395328</v>
      </c>
      <c r="AN21" s="44">
        <v>19.481004153011785</v>
      </c>
      <c r="AO21" s="44">
        <v>19.805038526524314</v>
      </c>
      <c r="AP21" s="44">
        <v>20.151838585568875</v>
      </c>
      <c r="AQ21" s="44">
        <v>21.283280122628344</v>
      </c>
      <c r="AR21" s="44">
        <v>23.236454751951509</v>
      </c>
      <c r="AS21" s="44">
        <v>21.613124073205217</v>
      </c>
      <c r="AT21" s="44">
        <v>19.897802359583402</v>
      </c>
      <c r="AU21" s="52">
        <f>K21</f>
        <v>9.9844970436289469</v>
      </c>
      <c r="AV21" s="56">
        <v>11.364035483704653</v>
      </c>
      <c r="AW21" s="56">
        <v>17.905766965084013</v>
      </c>
      <c r="AX21" s="56">
        <v>19.538947828152924</v>
      </c>
      <c r="AY21" s="56">
        <v>16.549810563647299</v>
      </c>
      <c r="AZ21" s="42" t="s">
        <v>36</v>
      </c>
      <c r="BA21" s="49"/>
    </row>
    <row r="22" spans="2:55" s="1" customFormat="1" ht="29.25" customHeight="1" x14ac:dyDescent="0.2">
      <c r="B22" s="3"/>
      <c r="C22" s="33"/>
      <c r="F22" s="26"/>
      <c r="H22" s="35"/>
      <c r="I22" s="33"/>
      <c r="J22" s="42" t="s">
        <v>29</v>
      </c>
      <c r="K22" s="100">
        <v>0.85036566978792283</v>
      </c>
      <c r="L22" s="100">
        <v>0.80852889985993392</v>
      </c>
      <c r="M22" s="100">
        <v>0.80037178413505194</v>
      </c>
      <c r="N22" s="100">
        <v>0.86737371318663492</v>
      </c>
      <c r="O22" s="100">
        <v>0.85585331555142719</v>
      </c>
      <c r="P22" s="56">
        <v>0.8549517592099446</v>
      </c>
      <c r="Q22" s="56">
        <v>0.86766053794703557</v>
      </c>
      <c r="R22" s="56">
        <v>0.89169104976113012</v>
      </c>
      <c r="S22" s="56">
        <v>0.92952402066414352</v>
      </c>
      <c r="T22" s="56">
        <v>0.92952402066414352</v>
      </c>
      <c r="U22" s="56">
        <v>1.0419532233838364</v>
      </c>
      <c r="V22" s="56">
        <v>1.0949042533132027</v>
      </c>
      <c r="W22" s="56">
        <v>1.0554406561760357</v>
      </c>
      <c r="X22" s="56">
        <v>1.0470222604418835</v>
      </c>
      <c r="Y22" s="56">
        <v>1.0405643505469679</v>
      </c>
      <c r="Z22" s="56">
        <v>1.078504473744498</v>
      </c>
      <c r="AA22" s="56">
        <v>1.0811357550526175</v>
      </c>
      <c r="AB22" s="56">
        <v>1.1128441625853278</v>
      </c>
      <c r="AC22" s="56">
        <v>1.1121660200940138</v>
      </c>
      <c r="AD22" s="56">
        <v>1.0696708768719059</v>
      </c>
      <c r="AE22" s="56">
        <v>1.070536622184574</v>
      </c>
      <c r="AF22" s="56">
        <v>1.1279254191107733</v>
      </c>
      <c r="AG22" s="56">
        <v>1.1875777473566191</v>
      </c>
      <c r="AH22" s="56">
        <v>1.1825860930430343</v>
      </c>
      <c r="AI22" s="56">
        <v>1.1486919363198629</v>
      </c>
      <c r="AJ22" s="44">
        <v>1.1192809018762551</v>
      </c>
      <c r="AK22" s="44">
        <v>1.163943324398433</v>
      </c>
      <c r="AL22" s="44">
        <v>1.1931463111125535</v>
      </c>
      <c r="AM22" s="44">
        <v>1.1987047777414375</v>
      </c>
      <c r="AN22" s="44">
        <v>1.2151293148172473</v>
      </c>
      <c r="AO22" s="44">
        <v>1.2462089765057185</v>
      </c>
      <c r="AP22" s="44">
        <v>1.2680309662006759</v>
      </c>
      <c r="AQ22" s="44">
        <v>1.3392256067961259</v>
      </c>
      <c r="AR22" s="44">
        <v>1.3131023406071498</v>
      </c>
      <c r="AS22" s="44">
        <v>1.3031369171214131</v>
      </c>
      <c r="AT22" s="44">
        <v>1.2589758862598734</v>
      </c>
      <c r="AU22" s="52">
        <f>K22</f>
        <v>0.85036566978792283</v>
      </c>
      <c r="AV22" s="56">
        <v>1.0554406561760357</v>
      </c>
      <c r="AW22" s="56">
        <v>1.1486919363198629</v>
      </c>
      <c r="AX22" s="56">
        <v>1.2258151996541793</v>
      </c>
      <c r="AY22" s="56">
        <v>1.246479157423328</v>
      </c>
      <c r="AZ22" s="42" t="s">
        <v>37</v>
      </c>
      <c r="BA22" s="49"/>
    </row>
    <row r="23" spans="2:55" s="1" customFormat="1" ht="29.25" customHeight="1" x14ac:dyDescent="0.2">
      <c r="F23" s="26"/>
      <c r="G23" s="92"/>
      <c r="H23" s="35"/>
      <c r="J23" s="42" t="s">
        <v>30</v>
      </c>
      <c r="K23" s="101">
        <v>1.8194864985069878</v>
      </c>
      <c r="L23" s="101">
        <v>1.9136345716782821</v>
      </c>
      <c r="M23" s="101">
        <v>1.9331376813152414</v>
      </c>
      <c r="N23" s="101">
        <v>1.8079631564350531</v>
      </c>
      <c r="O23" s="101">
        <v>1.8322996333680392</v>
      </c>
      <c r="P23" s="51">
        <v>1.7938775774512665</v>
      </c>
      <c r="Q23" s="51">
        <v>1.743054570319494</v>
      </c>
      <c r="R23" s="51">
        <v>1.0306752568255968</v>
      </c>
      <c r="S23" s="51">
        <v>5.5194906156210886</v>
      </c>
      <c r="T23" s="51">
        <v>5.5194906156210886</v>
      </c>
      <c r="U23" s="51">
        <v>4.9134199471428612</v>
      </c>
      <c r="V23" s="51">
        <v>5.4708179048162986</v>
      </c>
      <c r="W23" s="51">
        <v>5.7198253989760497</v>
      </c>
      <c r="X23" s="51">
        <v>5.7666556815992447</v>
      </c>
      <c r="Y23" s="51">
        <v>5.8024444752160891</v>
      </c>
      <c r="Z23" s="51">
        <v>5.6689597017603841</v>
      </c>
      <c r="AA23" s="51">
        <v>5.6482455202734769</v>
      </c>
      <c r="AB23" s="51">
        <v>5.4879326876706562</v>
      </c>
      <c r="AC23" s="51">
        <v>5.5225089376779737</v>
      </c>
      <c r="AD23" s="51">
        <v>5.7419033451786099</v>
      </c>
      <c r="AE23" s="51">
        <v>5.675964067212667</v>
      </c>
      <c r="AF23" s="51">
        <v>4.4162534384684724</v>
      </c>
      <c r="AG23" s="51">
        <v>4.9626197811533972</v>
      </c>
      <c r="AH23" s="56">
        <v>4.8379659694443236</v>
      </c>
      <c r="AI23" s="56">
        <v>4.9613141180454621</v>
      </c>
      <c r="AJ23" s="56">
        <v>5.0872129609661343</v>
      </c>
      <c r="AK23" s="56">
        <v>4.8920082203569661</v>
      </c>
      <c r="AL23" s="56">
        <v>4.7773235072949989</v>
      </c>
      <c r="AM23" s="56">
        <v>4.7551707689529401</v>
      </c>
      <c r="AN23" s="56">
        <v>4.6908965574397232</v>
      </c>
      <c r="AO23" s="56">
        <v>4.6109220179634196</v>
      </c>
      <c r="AP23" s="56">
        <v>4.5329631156940247</v>
      </c>
      <c r="AQ23" s="56">
        <v>4.2919860344201641</v>
      </c>
      <c r="AR23" s="56">
        <v>3.9103616188418675</v>
      </c>
      <c r="AS23" s="56">
        <v>4.256794980776716</v>
      </c>
      <c r="AT23" s="44">
        <v>4.4267817436455852</v>
      </c>
      <c r="AU23" s="52">
        <f>K23</f>
        <v>1.8194864985069878</v>
      </c>
      <c r="AV23" s="56">
        <v>5.7198253989760497</v>
      </c>
      <c r="AW23" s="56">
        <v>4.9613141180454621</v>
      </c>
      <c r="AX23" s="56">
        <v>4.5641557552508969</v>
      </c>
      <c r="AY23" s="56">
        <v>4.1420132953863957</v>
      </c>
      <c r="AZ23" s="42" t="s">
        <v>38</v>
      </c>
      <c r="BA23" s="49"/>
    </row>
    <row r="24" spans="2:55" s="1" customFormat="1" ht="29.25" customHeight="1" x14ac:dyDescent="0.2">
      <c r="D24" s="33"/>
      <c r="E24" s="33"/>
      <c r="F24" s="26"/>
      <c r="G24" s="92"/>
      <c r="H24" s="35"/>
      <c r="J24" s="42" t="s">
        <v>13</v>
      </c>
      <c r="K24" s="37">
        <v>51.118000000000002</v>
      </c>
      <c r="L24" s="37">
        <v>51.335000000000001</v>
      </c>
      <c r="M24" s="37">
        <v>50.154000000000003</v>
      </c>
      <c r="N24" s="37">
        <v>50.167000000000002</v>
      </c>
      <c r="O24" s="37">
        <v>50.228000000000002</v>
      </c>
      <c r="P24" s="37">
        <v>50.101999999999997</v>
      </c>
      <c r="Q24" s="37">
        <v>50.634</v>
      </c>
      <c r="R24" s="37">
        <v>50.326999999999998</v>
      </c>
      <c r="S24" s="37">
        <v>50.253</v>
      </c>
      <c r="T24" s="37">
        <v>50.253</v>
      </c>
      <c r="U24" s="37">
        <v>50.881999999999998</v>
      </c>
      <c r="V24" s="37">
        <v>51.652000000000001</v>
      </c>
      <c r="W24" s="37">
        <v>51.631999999999998</v>
      </c>
      <c r="X24" s="37">
        <v>51.262999999999998</v>
      </c>
      <c r="Y24" s="37">
        <v>49.962000000000003</v>
      </c>
      <c r="Z24" s="37">
        <v>50.54</v>
      </c>
      <c r="AA24" s="37">
        <v>50.356000000000002</v>
      </c>
      <c r="AB24" s="37">
        <v>50.503999999999998</v>
      </c>
      <c r="AC24" s="37">
        <v>51.091999999999999</v>
      </c>
      <c r="AD24" s="37">
        <v>50.664999999999999</v>
      </c>
      <c r="AE24" s="51">
        <v>50.694000000000003</v>
      </c>
      <c r="AF24" s="37">
        <v>51.116999999999997</v>
      </c>
      <c r="AG24" s="37">
        <v>51.728999999999999</v>
      </c>
      <c r="AH24" s="38">
        <v>51.612000000000002</v>
      </c>
      <c r="AI24" s="38">
        <v>51.716999999999999</v>
      </c>
      <c r="AJ24" s="38">
        <v>49.08</v>
      </c>
      <c r="AK24" s="38">
        <v>48.947000000000003</v>
      </c>
      <c r="AL24" s="38">
        <v>49.069000000000003</v>
      </c>
      <c r="AM24" s="38">
        <v>49.012</v>
      </c>
      <c r="AN24" s="38">
        <v>49.042999999999999</v>
      </c>
      <c r="AO24" s="38">
        <v>48.488</v>
      </c>
      <c r="AP24" s="38">
        <v>48.45</v>
      </c>
      <c r="AQ24" s="38">
        <v>48.600999999999999</v>
      </c>
      <c r="AR24" s="38">
        <v>47.94</v>
      </c>
      <c r="AS24" s="38">
        <v>48.1</v>
      </c>
      <c r="AT24" s="38">
        <v>47.927999999999997</v>
      </c>
      <c r="AU24" s="52">
        <f>K24</f>
        <v>51.118000000000002</v>
      </c>
      <c r="AV24" s="36">
        <v>51.631999999999998</v>
      </c>
      <c r="AW24" s="36">
        <v>51.716999999999999</v>
      </c>
      <c r="AX24" s="36">
        <v>48.131999999999998</v>
      </c>
      <c r="AY24" s="40">
        <v>49.612000000000002</v>
      </c>
      <c r="AZ24" s="42" t="s">
        <v>4</v>
      </c>
      <c r="BB24" s="41"/>
    </row>
    <row r="25" spans="2:55" s="1" customFormat="1" ht="29.25" customHeight="1" x14ac:dyDescent="0.2">
      <c r="F25" s="26"/>
      <c r="H25" s="35"/>
      <c r="J25" s="42" t="s">
        <v>31</v>
      </c>
      <c r="K25" s="37">
        <v>9.8489547699999989</v>
      </c>
      <c r="L25" s="37">
        <v>5.6474465700000005</v>
      </c>
      <c r="M25" s="37">
        <v>7.8126914300000001</v>
      </c>
      <c r="N25" s="37">
        <v>7.1297119799999997</v>
      </c>
      <c r="O25" s="37">
        <v>7.1602956499999992</v>
      </c>
      <c r="P25" s="37">
        <v>10.381678259999999</v>
      </c>
      <c r="Q25" s="37">
        <v>6.7225095500000007</v>
      </c>
      <c r="R25" s="37">
        <v>3.9285589999999999</v>
      </c>
      <c r="S25" s="37">
        <v>0</v>
      </c>
      <c r="T25" s="37">
        <v>5.1138660100000006</v>
      </c>
      <c r="U25" s="37">
        <v>13.653970920000003</v>
      </c>
      <c r="V25" s="37">
        <v>19.442270359999998</v>
      </c>
      <c r="W25" s="37">
        <v>65.644943990000002</v>
      </c>
      <c r="X25" s="37">
        <v>22.849524410000001</v>
      </c>
      <c r="Y25" s="37">
        <v>173.88105456</v>
      </c>
      <c r="Z25" s="37">
        <v>42.07992651</v>
      </c>
      <c r="AA25" s="37">
        <v>26.138600929999999</v>
      </c>
      <c r="AB25" s="37">
        <v>26.89136834</v>
      </c>
      <c r="AC25" s="37">
        <v>17.281500179999998</v>
      </c>
      <c r="AD25" s="37">
        <v>10.66068544</v>
      </c>
      <c r="AE25" s="37">
        <f>46456606.79/1000000</f>
        <v>46.456606790000002</v>
      </c>
      <c r="AF25" s="37">
        <v>47.581396909999995</v>
      </c>
      <c r="AG25" s="37">
        <v>22.925513599999999</v>
      </c>
      <c r="AH25" s="38">
        <v>26.32577706</v>
      </c>
      <c r="AI25" s="38">
        <v>495.7353526</v>
      </c>
      <c r="AJ25" s="38">
        <f>22830660.83/1000000</f>
        <v>22.830660829999999</v>
      </c>
      <c r="AK25" s="38">
        <v>356.62202654000004</v>
      </c>
      <c r="AL25" s="38">
        <v>17.769431109999999</v>
      </c>
      <c r="AM25" s="38">
        <v>79.496134900000001</v>
      </c>
      <c r="AN25" s="38">
        <v>39.943380420000004</v>
      </c>
      <c r="AO25" s="38">
        <v>11.551086300000001</v>
      </c>
      <c r="AP25" s="38">
        <v>108.78831199000001</v>
      </c>
      <c r="AQ25" s="38">
        <v>19.923009109999999</v>
      </c>
      <c r="AR25" s="38">
        <v>22.600341879999995</v>
      </c>
      <c r="AS25" s="38">
        <v>39.994490859999999</v>
      </c>
      <c r="AT25" s="38">
        <f>16554820/1000000</f>
        <v>16.554819999999999</v>
      </c>
      <c r="AU25" s="39">
        <f>SUM(K25:V25)</f>
        <v>96.8419545</v>
      </c>
      <c r="AV25" s="36">
        <v>528.71689872000002</v>
      </c>
      <c r="AW25" s="36">
        <v>1231.8090465400005</v>
      </c>
      <c r="AX25" s="36">
        <v>994.9661830099999</v>
      </c>
      <c r="AY25" s="36">
        <v>666.47031956000001</v>
      </c>
      <c r="AZ25" s="42" t="s">
        <v>39</v>
      </c>
      <c r="BA25" s="49"/>
    </row>
    <row r="26" spans="2:55" s="1" customFormat="1" ht="29.25" customHeight="1" x14ac:dyDescent="0.2">
      <c r="F26" s="26"/>
      <c r="H26" s="35"/>
      <c r="J26" s="42" t="s">
        <v>32</v>
      </c>
      <c r="K26" s="38">
        <v>11.68780243</v>
      </c>
      <c r="L26" s="38">
        <v>10.423042619999999</v>
      </c>
      <c r="M26" s="38">
        <v>6.6730383000000009</v>
      </c>
      <c r="N26" s="38">
        <v>8.4972940999999995</v>
      </c>
      <c r="O26" s="38">
        <v>10.10137327</v>
      </c>
      <c r="P26" s="38">
        <v>17.205876289999999</v>
      </c>
      <c r="Q26" s="38">
        <v>14.165428940000002</v>
      </c>
      <c r="R26" s="38">
        <v>11.931659</v>
      </c>
      <c r="S26" s="38">
        <v>0</v>
      </c>
      <c r="T26" s="38">
        <v>9.8408909800000011</v>
      </c>
      <c r="U26" s="38">
        <v>40.752389099999995</v>
      </c>
      <c r="V26" s="38">
        <v>23.102442280000002</v>
      </c>
      <c r="W26" s="38">
        <v>72.231029579999998</v>
      </c>
      <c r="X26" s="38">
        <v>8.2377716799999998</v>
      </c>
      <c r="Y26" s="38">
        <v>20.565980950000004</v>
      </c>
      <c r="Z26" s="38">
        <v>46.921250689999994</v>
      </c>
      <c r="AA26" s="38">
        <v>24.271253099999999</v>
      </c>
      <c r="AB26" s="38">
        <v>30.525812200000001</v>
      </c>
      <c r="AC26" s="38">
        <v>17.014117819999999</v>
      </c>
      <c r="AD26" s="38">
        <v>12.225185980000001</v>
      </c>
      <c r="AE26" s="38">
        <f>43485231.15/1000000</f>
        <v>43.485231149999997</v>
      </c>
      <c r="AF26" s="38">
        <v>88.195900780000002</v>
      </c>
      <c r="AG26" s="38">
        <v>24.867845729999999</v>
      </c>
      <c r="AH26" s="38">
        <v>26.08965366</v>
      </c>
      <c r="AI26" s="38">
        <v>34.780969460000009</v>
      </c>
      <c r="AJ26" s="38">
        <f>26139110.41/1000000</f>
        <v>26.139110410000001</v>
      </c>
      <c r="AK26" s="38">
        <v>362.95845974999997</v>
      </c>
      <c r="AL26" s="38">
        <v>12.43594865</v>
      </c>
      <c r="AM26" s="38">
        <v>67.908407650000001</v>
      </c>
      <c r="AN26" s="38">
        <v>9.8938338300000002</v>
      </c>
      <c r="AO26" s="38">
        <v>13.222077410000001</v>
      </c>
      <c r="AP26" s="38">
        <v>114.77707846000001</v>
      </c>
      <c r="AQ26" s="38">
        <v>20.896352879999998</v>
      </c>
      <c r="AR26" s="38">
        <v>20.968872149999999</v>
      </c>
      <c r="AS26" s="38">
        <v>39.399305299999995</v>
      </c>
      <c r="AT26" s="38">
        <f>23889168/1000000</f>
        <v>23.889168000000002</v>
      </c>
      <c r="AU26" s="39">
        <f>SUM(K26:V26)</f>
        <v>164.38123730999999</v>
      </c>
      <c r="AV26" s="36">
        <v>414.63103331999997</v>
      </c>
      <c r="AW26" s="36">
        <v>747.26958395000008</v>
      </c>
      <c r="AX26" s="36">
        <v>1329.2386176999998</v>
      </c>
      <c r="AY26" s="40">
        <v>429.39005937000002</v>
      </c>
      <c r="AZ26" s="42" t="s">
        <v>40</v>
      </c>
      <c r="BA26" s="49"/>
    </row>
    <row r="27" spans="2:55" s="1" customFormat="1" ht="29.25" customHeight="1" x14ac:dyDescent="0.2">
      <c r="B27" s="3"/>
      <c r="D27" s="33"/>
      <c r="E27" s="33"/>
      <c r="F27" s="26"/>
      <c r="G27" s="92"/>
      <c r="H27" s="35"/>
      <c r="I27" s="57"/>
      <c r="J27" s="42" t="s">
        <v>20</v>
      </c>
      <c r="K27" s="37">
        <f>K25-K26</f>
        <v>-1.8388476600000008</v>
      </c>
      <c r="L27" s="37">
        <f t="shared" ref="L27:O27" si="3">L25-L26</f>
        <v>-4.7755960499999981</v>
      </c>
      <c r="M27" s="37">
        <f t="shared" si="3"/>
        <v>1.1396531299999992</v>
      </c>
      <c r="N27" s="37">
        <f t="shared" si="3"/>
        <v>-1.3675821199999998</v>
      </c>
      <c r="O27" s="37">
        <f t="shared" si="3"/>
        <v>-2.9410776200000006</v>
      </c>
      <c r="P27" s="37">
        <f>P25-P26</f>
        <v>-6.8241980299999998</v>
      </c>
      <c r="Q27" s="37">
        <f>Q25-Q26</f>
        <v>-7.442919390000001</v>
      </c>
      <c r="R27" s="37">
        <f>R25-R26</f>
        <v>-8.0030999999999999</v>
      </c>
      <c r="S27" s="37">
        <f t="shared" ref="S27:T27" si="4">S25-S26</f>
        <v>0</v>
      </c>
      <c r="T27" s="37">
        <f t="shared" si="4"/>
        <v>-4.7270249700000004</v>
      </c>
      <c r="U27" s="37">
        <f>U25-U26</f>
        <v>-27.098418179999992</v>
      </c>
      <c r="V27" s="37">
        <f>V25-V26</f>
        <v>-3.6601719200000034</v>
      </c>
      <c r="W27" s="37">
        <v>-6.5860855900000033</v>
      </c>
      <c r="X27" s="37">
        <v>14.611752730000001</v>
      </c>
      <c r="Y27" s="37">
        <v>153.31507361000001</v>
      </c>
      <c r="Z27" s="37">
        <v>-4.841324179999992</v>
      </c>
      <c r="AA27" s="37">
        <v>1.8673478300000019</v>
      </c>
      <c r="AB27" s="37">
        <f>AB25-AB26</f>
        <v>-3.6344438600000011</v>
      </c>
      <c r="AC27" s="37">
        <f>AC25-AC26</f>
        <v>0.26738235999999915</v>
      </c>
      <c r="AD27" s="37">
        <f>AD25-AD26</f>
        <v>-1.5645005400000009</v>
      </c>
      <c r="AE27" s="37">
        <f>AE25-AE26</f>
        <v>2.9713756400000051</v>
      </c>
      <c r="AF27" s="37">
        <v>-40.614503870000007</v>
      </c>
      <c r="AG27" s="37">
        <v>-1.9423321300000027</v>
      </c>
      <c r="AH27" s="38">
        <v>0.23612339999999851</v>
      </c>
      <c r="AI27" s="38">
        <v>460.95438314</v>
      </c>
      <c r="AJ27" s="38">
        <f>AJ25-AJ26</f>
        <v>-3.3084495800000013</v>
      </c>
      <c r="AK27" s="38">
        <v>-6.3364332099999787</v>
      </c>
      <c r="AL27" s="38">
        <v>5.333482459999999</v>
      </c>
      <c r="AM27" s="38">
        <v>11.58772725</v>
      </c>
      <c r="AN27" s="38">
        <v>30.049546590000002</v>
      </c>
      <c r="AO27" s="44">
        <v>-1.6709911099999994</v>
      </c>
      <c r="AP27" s="44">
        <v>-5.988766469999999</v>
      </c>
      <c r="AQ27" s="44">
        <v>-0.97334376999999961</v>
      </c>
      <c r="AR27" s="44">
        <v>1.6314697299999967</v>
      </c>
      <c r="AS27" s="44">
        <v>0.59518556000000233</v>
      </c>
      <c r="AT27" s="44">
        <v>-7.3343471899999972</v>
      </c>
      <c r="AU27" s="39">
        <f>SUM(K27:V27)</f>
        <v>-67.539282810000003</v>
      </c>
      <c r="AV27" s="45">
        <v>114.08586540000002</v>
      </c>
      <c r="AW27" s="45">
        <v>484.53946340000005</v>
      </c>
      <c r="AX27" s="45">
        <v>-334.27243468999995</v>
      </c>
      <c r="AY27" s="40">
        <v>237.08026019000002</v>
      </c>
      <c r="AZ27" s="42" t="s">
        <v>3</v>
      </c>
      <c r="BB27" s="41"/>
    </row>
    <row r="28" spans="2:55" s="1" customFormat="1" ht="29.25" customHeight="1" x14ac:dyDescent="0.2">
      <c r="D28" s="33"/>
      <c r="E28" s="33"/>
      <c r="F28" s="26"/>
      <c r="G28" s="92"/>
      <c r="H28" s="35"/>
      <c r="J28" s="59" t="s">
        <v>6</v>
      </c>
      <c r="K28" s="43">
        <v>41.505941782003759</v>
      </c>
      <c r="L28" s="43">
        <v>39.784346517121286</v>
      </c>
      <c r="M28" s="43">
        <v>39.361503043021088</v>
      </c>
      <c r="N28" s="43">
        <v>39.913589096843275</v>
      </c>
      <c r="O28" s="43">
        <v>39.309894652670366</v>
      </c>
      <c r="P28" s="43">
        <v>39.647166568763325</v>
      </c>
      <c r="Q28" s="43">
        <v>40.189273792988125</v>
      </c>
      <c r="R28" s="43">
        <v>42.883835171591514</v>
      </c>
      <c r="S28" s="43">
        <v>43.815331886939703</v>
      </c>
      <c r="T28" s="43">
        <v>43.815331886939703</v>
      </c>
      <c r="U28" s="43">
        <v>48.763564843816702</v>
      </c>
      <c r="V28" s="43">
        <v>50.593159067202507</v>
      </c>
      <c r="W28" s="43">
        <v>49.742513122665429</v>
      </c>
      <c r="X28" s="43">
        <v>49.264101798959445</v>
      </c>
      <c r="Y28" s="43">
        <v>49.151553167122472</v>
      </c>
      <c r="Z28" s="43">
        <v>50.021607026447434</v>
      </c>
      <c r="AA28" s="43">
        <v>50.12963594366996</v>
      </c>
      <c r="AB28" s="43">
        <v>51.467667763473848</v>
      </c>
      <c r="AC28" s="43">
        <v>51.530045558464508</v>
      </c>
      <c r="AD28" s="43">
        <v>49.806573430996522</v>
      </c>
      <c r="AE28" s="43">
        <v>49.862107869497066</v>
      </c>
      <c r="AF28" s="43">
        <v>52.727838967816169</v>
      </c>
      <c r="AG28" s="43">
        <v>58.153014350317243</v>
      </c>
      <c r="AH28" s="44">
        <v>57.574414826792278</v>
      </c>
      <c r="AI28" s="44">
        <v>56.673266379422472</v>
      </c>
      <c r="AJ28" s="44">
        <v>55.367089430057824</v>
      </c>
      <c r="AK28" s="44">
        <v>57.395693936973835</v>
      </c>
      <c r="AL28" s="44">
        <v>58.127229745997141</v>
      </c>
      <c r="AM28" s="44">
        <v>58.336174028191287</v>
      </c>
      <c r="AN28" s="44">
        <v>59.107066619153905</v>
      </c>
      <c r="AO28" s="60">
        <v>60.445597288222586</v>
      </c>
      <c r="AP28" s="60">
        <v>61.428917365168644</v>
      </c>
      <c r="AQ28" s="60">
        <v>64.56984554545933</v>
      </c>
      <c r="AR28" s="60">
        <v>65.770106526358973</v>
      </c>
      <c r="AS28" s="60">
        <v>65.376294872906442</v>
      </c>
      <c r="AT28" s="60">
        <v>63.234295386933894</v>
      </c>
      <c r="AU28" s="47">
        <f>K28</f>
        <v>41.505941782003759</v>
      </c>
      <c r="AV28" s="36">
        <v>49.742513122665429</v>
      </c>
      <c r="AW28" s="36">
        <v>56.673266379422472</v>
      </c>
      <c r="AX28" s="36">
        <v>61.805998864262143</v>
      </c>
      <c r="AY28" s="40">
        <v>65.095111503848003</v>
      </c>
      <c r="AZ28" s="59" t="s">
        <v>5</v>
      </c>
      <c r="BB28" s="41"/>
    </row>
    <row r="29" spans="2:55" s="1" customFormat="1" ht="29.25" customHeight="1" x14ac:dyDescent="0.2">
      <c r="D29" s="33"/>
      <c r="E29" s="33"/>
      <c r="F29" s="26"/>
      <c r="G29" s="92"/>
      <c r="H29" s="35"/>
      <c r="J29" s="42" t="s">
        <v>65</v>
      </c>
      <c r="K29" s="43">
        <v>10.129750289999999</v>
      </c>
      <c r="L29" s="43">
        <v>841.46224984999992</v>
      </c>
      <c r="M29" s="43">
        <v>3.57273993</v>
      </c>
      <c r="N29" s="43">
        <v>8.9505715800000001</v>
      </c>
      <c r="O29" s="43">
        <v>6.9719789799999994</v>
      </c>
      <c r="P29" s="43">
        <v>6.6147785299999997</v>
      </c>
      <c r="Q29" s="43">
        <v>42.195489069999994</v>
      </c>
      <c r="R29" s="43">
        <v>0.51747635000000003</v>
      </c>
      <c r="S29" s="43">
        <v>0</v>
      </c>
      <c r="T29" s="43">
        <v>48.923265979999996</v>
      </c>
      <c r="U29" s="43">
        <v>10.108907960000002</v>
      </c>
      <c r="V29" s="43">
        <v>2.85274713</v>
      </c>
      <c r="W29" s="43">
        <v>15.275767070000001</v>
      </c>
      <c r="X29" s="43">
        <v>6.3943346099999996</v>
      </c>
      <c r="Y29" s="43">
        <v>3.1023559999999999</v>
      </c>
      <c r="Z29" s="43">
        <v>4.3337363399999997</v>
      </c>
      <c r="AA29" s="43">
        <v>13.933588639999998</v>
      </c>
      <c r="AB29" s="43">
        <v>5.8875366299999996</v>
      </c>
      <c r="AC29" s="43">
        <v>2.9145639499999998</v>
      </c>
      <c r="AD29" s="61">
        <v>18.395944710000002</v>
      </c>
      <c r="AE29" s="61">
        <f>6725361.75/1000000</f>
        <v>6.7253617500000002</v>
      </c>
      <c r="AF29" s="61">
        <v>41.095310220000002</v>
      </c>
      <c r="AG29" s="61">
        <v>13.291987949999999</v>
      </c>
      <c r="AH29" s="60">
        <v>2.0941123400000001</v>
      </c>
      <c r="AI29" s="60">
        <v>19.231623339999999</v>
      </c>
      <c r="AJ29" s="60">
        <v>2.3927531000000002</v>
      </c>
      <c r="AK29" s="60">
        <v>26.765663610000001</v>
      </c>
      <c r="AL29" s="60">
        <v>2.4149624900000002</v>
      </c>
      <c r="AM29" s="60">
        <v>5.5937476699999999</v>
      </c>
      <c r="AN29" s="60">
        <v>50.171746640000002</v>
      </c>
      <c r="AO29" s="44">
        <v>3.8836544899999996</v>
      </c>
      <c r="AP29" s="44">
        <v>2.1478330699999999</v>
      </c>
      <c r="AQ29" s="44">
        <v>8.5967888600000002</v>
      </c>
      <c r="AR29" s="44">
        <v>3.28874925</v>
      </c>
      <c r="AS29" s="44">
        <v>2.5307935000000001</v>
      </c>
      <c r="AT29" s="44">
        <v>60.454123090000003</v>
      </c>
      <c r="AU29" s="58">
        <f>SUM(K29:V29)</f>
        <v>982.2999556499999</v>
      </c>
      <c r="AV29" s="36">
        <v>133.44460021</v>
      </c>
      <c r="AW29" s="36">
        <v>187.47243911000001</v>
      </c>
      <c r="AX29" s="36">
        <v>136.22502719000002</v>
      </c>
      <c r="AY29" s="40">
        <v>820.66293883999992</v>
      </c>
      <c r="AZ29" s="42" t="s">
        <v>66</v>
      </c>
      <c r="BB29" s="41"/>
    </row>
    <row r="30" spans="2:55" s="1" customFormat="1" ht="30" customHeight="1" x14ac:dyDescent="0.2">
      <c r="G30" s="92"/>
      <c r="H30" s="35"/>
      <c r="J30" s="59" t="s">
        <v>16</v>
      </c>
      <c r="K30" s="63">
        <v>0</v>
      </c>
      <c r="L30" s="63">
        <v>0.19392120000000002</v>
      </c>
      <c r="M30" s="63">
        <v>0.25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2">
        <v>0.03</v>
      </c>
      <c r="Y30" s="61">
        <v>0</v>
      </c>
      <c r="Z30" s="61">
        <v>3.41</v>
      </c>
      <c r="AA30" s="63">
        <v>0.69</v>
      </c>
      <c r="AB30" s="61">
        <v>3.8</v>
      </c>
      <c r="AC30" s="61">
        <v>0</v>
      </c>
      <c r="AD30" s="61">
        <v>0</v>
      </c>
      <c r="AE30" s="61">
        <v>9.9506169999999994</v>
      </c>
      <c r="AF30" s="51">
        <v>0</v>
      </c>
      <c r="AG30" s="51">
        <v>1.6961E-2</v>
      </c>
      <c r="AH30" s="44">
        <v>10.99999992</v>
      </c>
      <c r="AI30" s="44">
        <v>0.55777200000000005</v>
      </c>
      <c r="AJ30" s="44">
        <f>11000000/1000000</f>
        <v>11</v>
      </c>
      <c r="AK30" s="44">
        <v>0</v>
      </c>
      <c r="AL30" s="44">
        <f>14972503/1000000</f>
        <v>14.972503</v>
      </c>
      <c r="AM30" s="44">
        <v>7.9776E-2</v>
      </c>
      <c r="AN30" s="44">
        <v>1.2671399999999999</v>
      </c>
      <c r="AO30" s="60">
        <v>0</v>
      </c>
      <c r="AP30" s="60">
        <v>33.549999999999997</v>
      </c>
      <c r="AQ30" s="60">
        <v>0</v>
      </c>
      <c r="AR30" s="60">
        <v>0</v>
      </c>
      <c r="AS30" s="60">
        <v>39</v>
      </c>
      <c r="AT30" s="64">
        <f>520443/1000000</f>
        <v>0.52044299999999999</v>
      </c>
      <c r="AU30" s="58">
        <f>SUM(K30:V30)</f>
        <v>0.44392120000000002</v>
      </c>
      <c r="AV30" s="36">
        <v>28.89757792</v>
      </c>
      <c r="AW30" s="36">
        <v>100.94763399999999</v>
      </c>
      <c r="AX30" s="36">
        <v>79.544856999999993</v>
      </c>
      <c r="AY30" s="40">
        <v>178.24200815</v>
      </c>
      <c r="AZ30" s="59" t="s">
        <v>14</v>
      </c>
      <c r="BA30" s="49"/>
      <c r="BB30" s="41"/>
    </row>
    <row r="31" spans="2:55" ht="33" customHeight="1" x14ac:dyDescent="0.5">
      <c r="B31" s="4"/>
      <c r="C31" s="65"/>
      <c r="D31" s="1"/>
      <c r="E31" s="1"/>
      <c r="F31" s="1"/>
      <c r="G31" s="34"/>
      <c r="H31" s="35"/>
      <c r="I31" s="65"/>
      <c r="J31" s="42" t="s">
        <v>17</v>
      </c>
      <c r="K31" s="43">
        <v>475</v>
      </c>
      <c r="L31" s="43">
        <v>407.3</v>
      </c>
      <c r="M31" s="43">
        <v>35</v>
      </c>
      <c r="N31" s="43">
        <v>88.5</v>
      </c>
      <c r="O31" s="43">
        <v>24</v>
      </c>
      <c r="P31" s="43">
        <v>313.2</v>
      </c>
      <c r="Q31" s="43">
        <v>3504</v>
      </c>
      <c r="R31" s="43">
        <v>55.5</v>
      </c>
      <c r="S31" s="43">
        <v>0</v>
      </c>
      <c r="T31" s="43">
        <v>13</v>
      </c>
      <c r="U31" s="43">
        <v>593.20000000000005</v>
      </c>
      <c r="V31" s="43">
        <v>902.5</v>
      </c>
      <c r="W31" s="43">
        <v>258.5</v>
      </c>
      <c r="X31" s="43">
        <v>305</v>
      </c>
      <c r="Y31" s="43">
        <v>465</v>
      </c>
      <c r="Z31" s="43">
        <v>460</v>
      </c>
      <c r="AA31" s="43">
        <v>514</v>
      </c>
      <c r="AB31" s="43">
        <v>658.2</v>
      </c>
      <c r="AC31" s="43">
        <v>459.75</v>
      </c>
      <c r="AD31" s="43">
        <v>687.5</v>
      </c>
      <c r="AE31" s="43">
        <v>858</v>
      </c>
      <c r="AF31" s="43">
        <v>128.36000000000001</v>
      </c>
      <c r="AG31" s="43">
        <v>547</v>
      </c>
      <c r="AH31" s="44">
        <v>200</v>
      </c>
      <c r="AI31" s="44">
        <v>615</v>
      </c>
      <c r="AJ31" s="44">
        <f>120000000/1000000</f>
        <v>120</v>
      </c>
      <c r="AK31" s="44">
        <v>846.3</v>
      </c>
      <c r="AL31" s="44">
        <v>466.5</v>
      </c>
      <c r="AM31" s="44">
        <v>115</v>
      </c>
      <c r="AN31" s="44">
        <v>835</v>
      </c>
      <c r="AO31" s="44">
        <v>465</v>
      </c>
      <c r="AP31" s="44">
        <v>55</v>
      </c>
      <c r="AQ31" s="44">
        <v>375</v>
      </c>
      <c r="AR31" s="44">
        <v>349</v>
      </c>
      <c r="AS31" s="44">
        <v>473</v>
      </c>
      <c r="AT31" s="44">
        <f>30000000/1000000</f>
        <v>30</v>
      </c>
      <c r="AU31" s="58">
        <f>SUM(K31:V31)</f>
        <v>6411.2</v>
      </c>
      <c r="AV31" s="46">
        <v>5541.3099999999995</v>
      </c>
      <c r="AW31" s="46">
        <v>4744.8</v>
      </c>
      <c r="AX31" s="46">
        <v>4333.9709999999995</v>
      </c>
      <c r="AY31" s="45">
        <v>7051.1778999999997</v>
      </c>
      <c r="AZ31" s="42" t="s">
        <v>15</v>
      </c>
      <c r="BA31" s="49"/>
      <c r="BB31" s="41"/>
      <c r="BC31" s="1"/>
    </row>
    <row r="32" spans="2:55" ht="33" customHeight="1" x14ac:dyDescent="0.5">
      <c r="B32" s="4"/>
      <c r="C32" s="65"/>
      <c r="D32" s="1"/>
      <c r="E32" s="1"/>
      <c r="F32" s="1"/>
      <c r="G32" s="34"/>
      <c r="H32" s="35"/>
      <c r="I32" s="65"/>
      <c r="J32" s="66" t="s">
        <v>22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150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58">
        <f>SUM(K32:V32)</f>
        <v>0</v>
      </c>
      <c r="AV32" s="69">
        <v>0</v>
      </c>
      <c r="AW32" s="69">
        <v>150</v>
      </c>
      <c r="AX32" s="69">
        <v>75</v>
      </c>
      <c r="AY32" s="69">
        <v>109</v>
      </c>
      <c r="AZ32" s="66" t="s">
        <v>21</v>
      </c>
      <c r="BA32" s="49"/>
      <c r="BB32" s="41"/>
      <c r="BC32" s="1"/>
    </row>
    <row r="33" spans="4:54" ht="21.75" customHeight="1" x14ac:dyDescent="0.5">
      <c r="D33" s="65"/>
      <c r="E33" s="65"/>
      <c r="F33" s="65"/>
      <c r="G33" s="34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  <c r="AC33" s="71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2"/>
      <c r="AP33" s="70"/>
      <c r="AQ33" s="70"/>
      <c r="AR33" s="70"/>
      <c r="AS33" s="70"/>
      <c r="AT33" s="70"/>
      <c r="AU33" s="70"/>
      <c r="AV33" s="70"/>
      <c r="AW33" s="73"/>
      <c r="AX33" s="73"/>
      <c r="AY33" s="74"/>
      <c r="AZ33" s="75"/>
      <c r="BB33" s="76"/>
    </row>
    <row r="34" spans="4:54" x14ac:dyDescent="0.5">
      <c r="D34" s="65"/>
      <c r="E34" s="65"/>
      <c r="F34" s="65"/>
      <c r="J34" s="70"/>
      <c r="K34" s="70"/>
      <c r="L34" s="70"/>
      <c r="M34" s="70"/>
      <c r="N34" s="70"/>
      <c r="O34" s="70"/>
      <c r="P34" s="70"/>
      <c r="Q34" s="77"/>
      <c r="R34" s="70"/>
      <c r="S34" s="70"/>
      <c r="T34" s="70"/>
      <c r="U34" s="70"/>
      <c r="V34" s="77"/>
      <c r="W34" s="70"/>
      <c r="X34" s="70"/>
      <c r="Y34" s="70"/>
      <c r="Z34" s="70"/>
      <c r="AA34" s="70"/>
      <c r="AB34" s="78"/>
      <c r="AC34" s="71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4"/>
      <c r="AZ34" s="70"/>
    </row>
    <row r="35" spans="4:54" x14ac:dyDescent="0.5">
      <c r="H35" s="79"/>
      <c r="J35" s="70"/>
      <c r="K35" s="70"/>
      <c r="L35" s="70"/>
      <c r="M35" s="70"/>
      <c r="N35" s="70"/>
      <c r="O35" s="70"/>
      <c r="P35" s="70"/>
      <c r="Q35" s="77"/>
      <c r="R35" s="70"/>
      <c r="S35" s="70"/>
      <c r="T35" s="70"/>
      <c r="U35" s="77"/>
      <c r="V35" s="77"/>
      <c r="W35" s="70"/>
      <c r="X35" s="70"/>
      <c r="Y35" s="70"/>
      <c r="Z35" s="70"/>
      <c r="AA35" s="70"/>
      <c r="AB35" s="80"/>
      <c r="AC35" s="80"/>
      <c r="AD35" s="81"/>
      <c r="AE35" s="80"/>
      <c r="AF35" s="70"/>
      <c r="AG35" s="70"/>
      <c r="AH35" s="70"/>
      <c r="AI35" s="70"/>
      <c r="AJ35" s="70"/>
      <c r="AK35" s="70"/>
      <c r="AL35" s="72"/>
      <c r="AM35" s="72"/>
      <c r="AN35" s="82"/>
      <c r="AO35" s="70"/>
      <c r="AP35" s="70"/>
      <c r="AQ35" s="70"/>
      <c r="AR35" s="70"/>
      <c r="AS35" s="70"/>
      <c r="AT35" s="70"/>
      <c r="AU35" s="73"/>
      <c r="AV35" s="70"/>
      <c r="AW35" s="70"/>
      <c r="AX35" s="83"/>
      <c r="AY35" s="84"/>
    </row>
    <row r="36" spans="4:54" x14ac:dyDescent="0.5">
      <c r="H36" s="79"/>
      <c r="J36" s="70"/>
      <c r="K36" s="70"/>
      <c r="L36" s="70"/>
      <c r="M36" s="70"/>
      <c r="N36" s="70"/>
      <c r="O36" s="70"/>
      <c r="P36" s="70"/>
      <c r="Q36" s="77"/>
      <c r="R36" s="70"/>
      <c r="S36" s="70"/>
      <c r="T36" s="70"/>
      <c r="U36" s="77"/>
      <c r="V36" s="70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86"/>
      <c r="AW36" s="77"/>
      <c r="AX36" s="77"/>
      <c r="AY36" s="77"/>
    </row>
    <row r="37" spans="4:54" x14ac:dyDescent="0.5">
      <c r="H37" s="79"/>
      <c r="J37" s="70"/>
      <c r="K37" s="70"/>
      <c r="L37" s="70"/>
      <c r="M37" s="70"/>
      <c r="N37" s="70"/>
      <c r="O37" s="70"/>
      <c r="P37" s="70"/>
      <c r="Q37" s="77"/>
      <c r="R37" s="70"/>
      <c r="S37" s="70"/>
      <c r="T37" s="70"/>
      <c r="W37" s="70"/>
      <c r="X37" s="70"/>
      <c r="Y37" s="70"/>
      <c r="Z37" s="70"/>
      <c r="AA37" s="70"/>
      <c r="AB37" s="81"/>
      <c r="AC37" s="80"/>
      <c r="AD37" s="80"/>
      <c r="AE37" s="80"/>
      <c r="AF37" s="70"/>
      <c r="AG37" s="70"/>
      <c r="AH37" s="70"/>
      <c r="AI37" s="70"/>
      <c r="AJ37" s="70"/>
      <c r="AK37" s="70"/>
      <c r="AL37" s="70"/>
      <c r="AN37" s="70"/>
      <c r="AO37" s="88"/>
      <c r="AP37" s="70"/>
      <c r="AQ37" s="70"/>
      <c r="AR37" s="70"/>
      <c r="AS37" s="70"/>
      <c r="AT37" s="70"/>
      <c r="AU37" s="70"/>
      <c r="AV37" s="86"/>
      <c r="AW37" s="70"/>
      <c r="AX37" s="70"/>
      <c r="AY37" s="89"/>
    </row>
    <row r="38" spans="4:54" x14ac:dyDescent="0.5">
      <c r="J38" s="70"/>
      <c r="K38" s="70"/>
      <c r="L38" s="70"/>
      <c r="M38" s="70"/>
      <c r="N38" s="70"/>
      <c r="O38" s="70"/>
      <c r="P38" s="70"/>
      <c r="Q38" s="73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90"/>
      <c r="AC38" s="80"/>
      <c r="AD38" s="80"/>
      <c r="AE38" s="8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86"/>
      <c r="AW38" s="70"/>
      <c r="AX38" s="70"/>
      <c r="AY38" s="89"/>
    </row>
    <row r="39" spans="4:54" x14ac:dyDescent="0.5"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4"/>
    </row>
    <row r="40" spans="4:54" x14ac:dyDescent="0.5"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BA40" s="65"/>
    </row>
    <row r="41" spans="4:54" x14ac:dyDescent="0.5"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89"/>
      <c r="BA41" s="65"/>
    </row>
    <row r="42" spans="4:54" x14ac:dyDescent="0.5"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89"/>
      <c r="BA42" s="65"/>
    </row>
    <row r="43" spans="4:54" x14ac:dyDescent="0.5"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T43" s="70"/>
      <c r="AU43" s="70"/>
      <c r="AV43" s="70"/>
      <c r="AW43" s="70"/>
      <c r="AX43" s="70"/>
      <c r="AY43" s="89"/>
      <c r="BA43" s="65"/>
    </row>
    <row r="44" spans="4:54" x14ac:dyDescent="0.5"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89"/>
    </row>
    <row r="45" spans="4:54" x14ac:dyDescent="0.5"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91"/>
    </row>
    <row r="46" spans="4:54" x14ac:dyDescent="0.5"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4:54" x14ac:dyDescent="0.5"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89"/>
    </row>
    <row r="48" spans="4:54" x14ac:dyDescent="0.5"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10:51" x14ac:dyDescent="0.5"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89"/>
    </row>
    <row r="50" spans="10:51" x14ac:dyDescent="0.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10:51" x14ac:dyDescent="0.5"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89"/>
    </row>
    <row r="52" spans="10:51" x14ac:dyDescent="0.5"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89"/>
    </row>
    <row r="53" spans="10:51" x14ac:dyDescent="0.5"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10:51" x14ac:dyDescent="0.5"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0:51" x14ac:dyDescent="0.5"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0:51" x14ac:dyDescent="0.5"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10:51" x14ac:dyDescent="0.5"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10:51" x14ac:dyDescent="0.5"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10:51" x14ac:dyDescent="0.5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10:51" x14ac:dyDescent="0.5"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10:51" x14ac:dyDescent="0.5"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10:51" x14ac:dyDescent="0.5"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10:51" x14ac:dyDescent="0.5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10:51" x14ac:dyDescent="0.5"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10:50" x14ac:dyDescent="0.5"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10:50" x14ac:dyDescent="0.5"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10:50" x14ac:dyDescent="0.5"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10:50" x14ac:dyDescent="0.5"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10:50" x14ac:dyDescent="0.5"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10:50" x14ac:dyDescent="0.5"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10:50" x14ac:dyDescent="0.5"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10:50" x14ac:dyDescent="0.5"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10:50" x14ac:dyDescent="0.5"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10:50" x14ac:dyDescent="0.5"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10:50" x14ac:dyDescent="0.5"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10:50" x14ac:dyDescent="0.5"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10:50" x14ac:dyDescent="0.5"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10:50" x14ac:dyDescent="0.5"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10:50" x14ac:dyDescent="0.5"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10:50" x14ac:dyDescent="0.5"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10:50" x14ac:dyDescent="0.5"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10:50" x14ac:dyDescent="0.5"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10:50" x14ac:dyDescent="0.5"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10:50" x14ac:dyDescent="0.5"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10:50" x14ac:dyDescent="0.5"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10:50" x14ac:dyDescent="0.5"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10:50" x14ac:dyDescent="0.5"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10:50" x14ac:dyDescent="0.5"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10:50" x14ac:dyDescent="0.5"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10:50" x14ac:dyDescent="0.5"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10:50" x14ac:dyDescent="0.5"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10:50" x14ac:dyDescent="0.5"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10:50" x14ac:dyDescent="0.5"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10:50" x14ac:dyDescent="0.5"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10:50" x14ac:dyDescent="0.5"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10:50" x14ac:dyDescent="0.5"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10:50" x14ac:dyDescent="0.5"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10:50" x14ac:dyDescent="0.5"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10:50" x14ac:dyDescent="0.5"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10:50" x14ac:dyDescent="0.5"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10:50" x14ac:dyDescent="0.5"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10:50" x14ac:dyDescent="0.5"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10:50" x14ac:dyDescent="0.5"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10:50" x14ac:dyDescent="0.5"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10:50" x14ac:dyDescent="0.5"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10:50" x14ac:dyDescent="0.5"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10:50" x14ac:dyDescent="0.5"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10:50" x14ac:dyDescent="0.5"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10:50" x14ac:dyDescent="0.5"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10:50" x14ac:dyDescent="0.5"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10:50" x14ac:dyDescent="0.5"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10:50" x14ac:dyDescent="0.5"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10:50" x14ac:dyDescent="0.5"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10:50" x14ac:dyDescent="0.5"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10:50" x14ac:dyDescent="0.5"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10:50" x14ac:dyDescent="0.5"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10:50" x14ac:dyDescent="0.5"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10:50" x14ac:dyDescent="0.5"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10:50" x14ac:dyDescent="0.5"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10:50" x14ac:dyDescent="0.5"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10:50" x14ac:dyDescent="0.5"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10:50" x14ac:dyDescent="0.5"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10:50" x14ac:dyDescent="0.5"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10:50" x14ac:dyDescent="0.5"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10:50" x14ac:dyDescent="0.5"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10:50" x14ac:dyDescent="0.5"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10:50" x14ac:dyDescent="0.5"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10:50" x14ac:dyDescent="0.5"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10:50" x14ac:dyDescent="0.5"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10:50" x14ac:dyDescent="0.5"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10:50" x14ac:dyDescent="0.5"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10:50" x14ac:dyDescent="0.5"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10:50" x14ac:dyDescent="0.5"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10:50" x14ac:dyDescent="0.5"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10:50" x14ac:dyDescent="0.5"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10:50" x14ac:dyDescent="0.5"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10:50" x14ac:dyDescent="0.5"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10:50" x14ac:dyDescent="0.5"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10:50" x14ac:dyDescent="0.5"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10:50" x14ac:dyDescent="0.5"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10:50" x14ac:dyDescent="0.5"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10:50" x14ac:dyDescent="0.5"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10:50" x14ac:dyDescent="0.5"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10:50" x14ac:dyDescent="0.5"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10:50" x14ac:dyDescent="0.5"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10:50" x14ac:dyDescent="0.5"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10:50" x14ac:dyDescent="0.5"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10:50" x14ac:dyDescent="0.5"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10:50" x14ac:dyDescent="0.5"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10:50" x14ac:dyDescent="0.5"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10:50" x14ac:dyDescent="0.5"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10:50" x14ac:dyDescent="0.5"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10:50" x14ac:dyDescent="0.5"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10:50" x14ac:dyDescent="0.5"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10:50" x14ac:dyDescent="0.5"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10:50" x14ac:dyDescent="0.5"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10:50" x14ac:dyDescent="0.5"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10:50" x14ac:dyDescent="0.5"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10:50" x14ac:dyDescent="0.5"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10:50" x14ac:dyDescent="0.5"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10:50" x14ac:dyDescent="0.5"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10:50" x14ac:dyDescent="0.5"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10:50" x14ac:dyDescent="0.5"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10:50" x14ac:dyDescent="0.5"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10:50" x14ac:dyDescent="0.5"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10:50" x14ac:dyDescent="0.5"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10:50" x14ac:dyDescent="0.5"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10:50" x14ac:dyDescent="0.5"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10:50" x14ac:dyDescent="0.5"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10:50" x14ac:dyDescent="0.5"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10:50" x14ac:dyDescent="0.5"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10:50" x14ac:dyDescent="0.5"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10:50" x14ac:dyDescent="0.5"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10:50" x14ac:dyDescent="0.5"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10:50" x14ac:dyDescent="0.5"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10:50" x14ac:dyDescent="0.5"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10:50" x14ac:dyDescent="0.5"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10:50" x14ac:dyDescent="0.5"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10:50" x14ac:dyDescent="0.5"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10:50" x14ac:dyDescent="0.5"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10:50" x14ac:dyDescent="0.5"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10:50" x14ac:dyDescent="0.5"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10:50" x14ac:dyDescent="0.5"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10:50" x14ac:dyDescent="0.5"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10:50" x14ac:dyDescent="0.5"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10:50" x14ac:dyDescent="0.5"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10:50" x14ac:dyDescent="0.5"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10:50" x14ac:dyDescent="0.5"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10:50" x14ac:dyDescent="0.5"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10:50" x14ac:dyDescent="0.5"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10:50" x14ac:dyDescent="0.5"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10:50" x14ac:dyDescent="0.5"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10:50" x14ac:dyDescent="0.5"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10:50" x14ac:dyDescent="0.5"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10:50" x14ac:dyDescent="0.5"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10:50" x14ac:dyDescent="0.5"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10:50" x14ac:dyDescent="0.5"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10:50" x14ac:dyDescent="0.5"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10:50" x14ac:dyDescent="0.5"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10:50" x14ac:dyDescent="0.5"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10:50" x14ac:dyDescent="0.5"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10:50" x14ac:dyDescent="0.5"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10:50" x14ac:dyDescent="0.5"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10:50" x14ac:dyDescent="0.5"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10:50" x14ac:dyDescent="0.5"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10:50" x14ac:dyDescent="0.5"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10:50" x14ac:dyDescent="0.5"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10:50" x14ac:dyDescent="0.5"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10:50" x14ac:dyDescent="0.5"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10:50" x14ac:dyDescent="0.5"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10:50" x14ac:dyDescent="0.5"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10:50" x14ac:dyDescent="0.5"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10:50" x14ac:dyDescent="0.5"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10:50" x14ac:dyDescent="0.5"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10:50" x14ac:dyDescent="0.5"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10:50" x14ac:dyDescent="0.5"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10:50" x14ac:dyDescent="0.5"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10:50" x14ac:dyDescent="0.5"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10:50" x14ac:dyDescent="0.5"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10:50" x14ac:dyDescent="0.5"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10:50" x14ac:dyDescent="0.5"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10:50" x14ac:dyDescent="0.5"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10:50" x14ac:dyDescent="0.5"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10:50" x14ac:dyDescent="0.5"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10:50" x14ac:dyDescent="0.5"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10:50" x14ac:dyDescent="0.5"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10:50" x14ac:dyDescent="0.5"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10:50" x14ac:dyDescent="0.5"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10:50" x14ac:dyDescent="0.5"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10:50" x14ac:dyDescent="0.5"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10:50" x14ac:dyDescent="0.5"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10:50" x14ac:dyDescent="0.5"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10:50" x14ac:dyDescent="0.5"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10:50" x14ac:dyDescent="0.5"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10:50" x14ac:dyDescent="0.5"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10:50" x14ac:dyDescent="0.5"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10:50" x14ac:dyDescent="0.5"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10:50" x14ac:dyDescent="0.5"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  <row r="239" spans="10:50" x14ac:dyDescent="0.5"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</row>
    <row r="240" spans="10:50" x14ac:dyDescent="0.5"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</row>
    <row r="241" spans="10:50" x14ac:dyDescent="0.5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</row>
    <row r="242" spans="10:50" x14ac:dyDescent="0.5"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</row>
    <row r="243" spans="10:50" x14ac:dyDescent="0.5"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</row>
    <row r="244" spans="10:50" x14ac:dyDescent="0.5"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</row>
    <row r="245" spans="10:50" x14ac:dyDescent="0.5"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</row>
    <row r="246" spans="10:50" x14ac:dyDescent="0.5"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</row>
    <row r="247" spans="10:50" x14ac:dyDescent="0.5"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</row>
    <row r="248" spans="10:50" x14ac:dyDescent="0.5"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</row>
    <row r="249" spans="10:50" x14ac:dyDescent="0.5"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</row>
    <row r="250" spans="10:50" x14ac:dyDescent="0.5"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</row>
    <row r="251" spans="10:50" x14ac:dyDescent="0.5"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</row>
    <row r="252" spans="10:50" x14ac:dyDescent="0.5"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</row>
    <row r="253" spans="10:50" x14ac:dyDescent="0.5"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</row>
    <row r="254" spans="10:50" x14ac:dyDescent="0.5"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</row>
    <row r="255" spans="10:50" x14ac:dyDescent="0.5"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</row>
    <row r="256" spans="10:50" x14ac:dyDescent="0.5"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</row>
    <row r="257" spans="10:50" x14ac:dyDescent="0.5"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</row>
    <row r="258" spans="10:50" x14ac:dyDescent="0.5"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</row>
    <row r="259" spans="10:50" x14ac:dyDescent="0.5"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</row>
    <row r="260" spans="10:50" x14ac:dyDescent="0.5"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</row>
    <row r="261" spans="10:50" x14ac:dyDescent="0.5"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</row>
    <row r="262" spans="10:50" x14ac:dyDescent="0.5"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</row>
    <row r="263" spans="10:50" x14ac:dyDescent="0.5"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</row>
    <row r="264" spans="10:50" x14ac:dyDescent="0.5"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</row>
    <row r="265" spans="10:50" x14ac:dyDescent="0.5"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</row>
    <row r="266" spans="10:50" x14ac:dyDescent="0.5"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</row>
    <row r="267" spans="10:50" x14ac:dyDescent="0.5"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</row>
    <row r="268" spans="10:50" x14ac:dyDescent="0.5"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</row>
    <row r="269" spans="10:50" x14ac:dyDescent="0.5"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</row>
    <row r="270" spans="10:50" x14ac:dyDescent="0.5"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</row>
    <row r="271" spans="10:50" x14ac:dyDescent="0.5"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</row>
    <row r="272" spans="10:50" x14ac:dyDescent="0.5"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</row>
    <row r="273" spans="10:50" x14ac:dyDescent="0.5"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</row>
    <row r="274" spans="10:50" x14ac:dyDescent="0.5"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</row>
    <row r="275" spans="10:50" x14ac:dyDescent="0.5"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</row>
    <row r="276" spans="10:50" x14ac:dyDescent="0.5"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</row>
    <row r="277" spans="10:50" x14ac:dyDescent="0.5"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</row>
    <row r="278" spans="10:50" x14ac:dyDescent="0.5"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</row>
    <row r="279" spans="10:50" x14ac:dyDescent="0.5"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</row>
    <row r="280" spans="10:50" x14ac:dyDescent="0.5"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</row>
    <row r="281" spans="10:50" x14ac:dyDescent="0.5"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</row>
    <row r="282" spans="10:50" x14ac:dyDescent="0.5"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</row>
    <row r="283" spans="10:50" x14ac:dyDescent="0.5"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</row>
    <row r="284" spans="10:50" x14ac:dyDescent="0.5"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</row>
    <row r="285" spans="10:50" x14ac:dyDescent="0.5"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</row>
    <row r="286" spans="10:50" x14ac:dyDescent="0.5"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</row>
    <row r="287" spans="10:50" x14ac:dyDescent="0.5"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</row>
    <row r="288" spans="10:50" x14ac:dyDescent="0.5"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</row>
    <row r="289" spans="10:50" x14ac:dyDescent="0.5"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</row>
    <row r="290" spans="10:50" x14ac:dyDescent="0.5"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</row>
    <row r="291" spans="10:50" x14ac:dyDescent="0.5"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</row>
    <row r="292" spans="10:50" x14ac:dyDescent="0.5"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</row>
    <row r="293" spans="10:50" x14ac:dyDescent="0.5"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</row>
    <row r="294" spans="10:50" x14ac:dyDescent="0.5"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</row>
    <row r="295" spans="10:50" x14ac:dyDescent="0.5"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</row>
    <row r="296" spans="10:50" x14ac:dyDescent="0.5"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</row>
    <row r="297" spans="10:50" x14ac:dyDescent="0.5"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</row>
    <row r="298" spans="10:50" x14ac:dyDescent="0.5"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</row>
    <row r="299" spans="10:50" x14ac:dyDescent="0.5"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</row>
    <row r="300" spans="10:50" x14ac:dyDescent="0.5"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</row>
    <row r="301" spans="10:50" x14ac:dyDescent="0.5"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</row>
    <row r="302" spans="10:50" x14ac:dyDescent="0.5"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</row>
    <row r="303" spans="10:50" x14ac:dyDescent="0.5"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</row>
    <row r="304" spans="10:50" x14ac:dyDescent="0.5"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</row>
    <row r="305" spans="10:50" x14ac:dyDescent="0.5"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</row>
    <row r="306" spans="10:50" x14ac:dyDescent="0.5"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</row>
    <row r="307" spans="10:50" x14ac:dyDescent="0.5"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</row>
    <row r="308" spans="10:50" x14ac:dyDescent="0.5"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</row>
    <row r="309" spans="10:50" x14ac:dyDescent="0.5"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</row>
    <row r="310" spans="10:50" x14ac:dyDescent="0.5"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</row>
    <row r="311" spans="10:50" x14ac:dyDescent="0.5"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</row>
    <row r="312" spans="10:50" x14ac:dyDescent="0.5"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</row>
    <row r="313" spans="10:50" x14ac:dyDescent="0.5"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</row>
    <row r="314" spans="10:50" x14ac:dyDescent="0.5"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</row>
    <row r="315" spans="10:50" x14ac:dyDescent="0.5"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</row>
    <row r="316" spans="10:50" x14ac:dyDescent="0.5"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</row>
    <row r="317" spans="10:50" x14ac:dyDescent="0.5"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</row>
    <row r="318" spans="10:50" x14ac:dyDescent="0.5"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</row>
    <row r="319" spans="10:50" x14ac:dyDescent="0.5"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</row>
    <row r="320" spans="10:50" x14ac:dyDescent="0.5"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</row>
    <row r="321" spans="10:50" x14ac:dyDescent="0.5"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</row>
    <row r="322" spans="10:50" x14ac:dyDescent="0.5"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</row>
    <row r="323" spans="10:50" x14ac:dyDescent="0.5"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</row>
    <row r="324" spans="10:50" x14ac:dyDescent="0.5"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</row>
    <row r="325" spans="10:50" x14ac:dyDescent="0.5"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</row>
    <row r="326" spans="10:50" x14ac:dyDescent="0.5"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</row>
    <row r="327" spans="10:50" x14ac:dyDescent="0.5"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</row>
    <row r="328" spans="10:50" x14ac:dyDescent="0.5"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</row>
    <row r="329" spans="10:50" x14ac:dyDescent="0.5"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</row>
    <row r="330" spans="10:50" x14ac:dyDescent="0.5"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</row>
    <row r="331" spans="10:50" x14ac:dyDescent="0.5"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</row>
    <row r="332" spans="10:50" x14ac:dyDescent="0.5"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</row>
    <row r="333" spans="10:50" x14ac:dyDescent="0.5"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</row>
    <row r="334" spans="10:50" x14ac:dyDescent="0.5"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</row>
    <row r="335" spans="10:50" x14ac:dyDescent="0.5"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</row>
    <row r="336" spans="10:50" x14ac:dyDescent="0.5"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</row>
    <row r="337" spans="10:50" x14ac:dyDescent="0.5"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</row>
    <row r="338" spans="10:50" x14ac:dyDescent="0.5"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</row>
    <row r="339" spans="10:50" x14ac:dyDescent="0.5"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</row>
    <row r="340" spans="10:50" x14ac:dyDescent="0.5"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</row>
    <row r="341" spans="10:50" x14ac:dyDescent="0.5"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</row>
    <row r="342" spans="10:50" x14ac:dyDescent="0.5"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</row>
    <row r="343" spans="10:50" x14ac:dyDescent="0.5"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</row>
    <row r="344" spans="10:50" x14ac:dyDescent="0.5"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</row>
    <row r="345" spans="10:50" x14ac:dyDescent="0.5"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</row>
    <row r="346" spans="10:50" x14ac:dyDescent="0.5"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</row>
    <row r="347" spans="10:50" x14ac:dyDescent="0.5"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</row>
    <row r="348" spans="10:50" x14ac:dyDescent="0.5"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</row>
    <row r="349" spans="10:50" x14ac:dyDescent="0.5"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</row>
    <row r="350" spans="10:50" x14ac:dyDescent="0.5"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</row>
    <row r="351" spans="10:50" x14ac:dyDescent="0.5"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</row>
    <row r="352" spans="10:50" x14ac:dyDescent="0.5"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</row>
    <row r="353" spans="10:50" x14ac:dyDescent="0.5"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</row>
    <row r="354" spans="10:50" x14ac:dyDescent="0.5"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</row>
    <row r="355" spans="10:50" x14ac:dyDescent="0.5"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</row>
    <row r="356" spans="10:50" x14ac:dyDescent="0.5"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</row>
    <row r="357" spans="10:50" x14ac:dyDescent="0.5"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</row>
    <row r="358" spans="10:50" x14ac:dyDescent="0.5"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</row>
    <row r="359" spans="10:50" x14ac:dyDescent="0.5"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</row>
    <row r="360" spans="10:50" x14ac:dyDescent="0.5"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</row>
    <row r="361" spans="10:50" x14ac:dyDescent="0.5"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</row>
    <row r="362" spans="10:50" x14ac:dyDescent="0.5"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</row>
    <row r="363" spans="10:50" x14ac:dyDescent="0.5"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</row>
    <row r="364" spans="10:50" x14ac:dyDescent="0.5"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</row>
    <row r="365" spans="10:50" x14ac:dyDescent="0.5"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</row>
    <row r="366" spans="10:50" x14ac:dyDescent="0.5"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</row>
    <row r="367" spans="10:50" x14ac:dyDescent="0.5"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</row>
    <row r="368" spans="10:50" x14ac:dyDescent="0.5"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</row>
    <row r="369" spans="10:50" x14ac:dyDescent="0.5"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</row>
    <row r="370" spans="10:50" x14ac:dyDescent="0.5"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</row>
    <row r="371" spans="10:50" x14ac:dyDescent="0.5"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</row>
    <row r="372" spans="10:50" x14ac:dyDescent="0.5"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</row>
    <row r="373" spans="10:50" x14ac:dyDescent="0.5"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</row>
    <row r="374" spans="10:50" x14ac:dyDescent="0.5"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</row>
    <row r="375" spans="10:50" x14ac:dyDescent="0.5"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</row>
    <row r="376" spans="10:50" x14ac:dyDescent="0.5"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</row>
    <row r="377" spans="10:50" x14ac:dyDescent="0.5"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</row>
    <row r="378" spans="10:50" x14ac:dyDescent="0.5"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</row>
    <row r="379" spans="10:50" x14ac:dyDescent="0.5"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</row>
    <row r="380" spans="10:50" x14ac:dyDescent="0.5"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</row>
    <row r="381" spans="10:50" x14ac:dyDescent="0.5"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</row>
    <row r="382" spans="10:50" x14ac:dyDescent="0.5"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</row>
    <row r="383" spans="10:50" x14ac:dyDescent="0.5"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</row>
    <row r="384" spans="10:50" x14ac:dyDescent="0.5"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</row>
    <row r="385" spans="10:50" x14ac:dyDescent="0.5"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</row>
    <row r="386" spans="10:50" x14ac:dyDescent="0.5"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</row>
    <row r="387" spans="10:50" x14ac:dyDescent="0.5"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</row>
    <row r="388" spans="10:50" x14ac:dyDescent="0.5"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</row>
    <row r="389" spans="10:50" x14ac:dyDescent="0.5"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</row>
    <row r="390" spans="10:50" x14ac:dyDescent="0.5"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</row>
    <row r="391" spans="10:50" x14ac:dyDescent="0.5"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</row>
    <row r="392" spans="10:50" x14ac:dyDescent="0.5"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</row>
    <row r="393" spans="10:50" x14ac:dyDescent="0.5"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</row>
    <row r="394" spans="10:50" x14ac:dyDescent="0.5"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</row>
    <row r="395" spans="10:50" x14ac:dyDescent="0.5"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</row>
    <row r="396" spans="10:50" x14ac:dyDescent="0.5"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</row>
    <row r="397" spans="10:50" x14ac:dyDescent="0.5"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</row>
    <row r="398" spans="10:50" x14ac:dyDescent="0.5"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</row>
    <row r="399" spans="10:50" x14ac:dyDescent="0.5"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</row>
    <row r="400" spans="10:50" x14ac:dyDescent="0.5"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</row>
    <row r="401" spans="10:50" x14ac:dyDescent="0.5"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</row>
    <row r="402" spans="10:50" x14ac:dyDescent="0.5"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</row>
    <row r="403" spans="10:50" x14ac:dyDescent="0.5"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</row>
    <row r="404" spans="10:50" x14ac:dyDescent="0.5"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</row>
    <row r="405" spans="10:50" x14ac:dyDescent="0.5"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</row>
    <row r="406" spans="10:50" x14ac:dyDescent="0.5"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</row>
    <row r="407" spans="10:50" x14ac:dyDescent="0.5"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</row>
    <row r="408" spans="10:50" x14ac:dyDescent="0.5"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</row>
    <row r="409" spans="10:50" x14ac:dyDescent="0.5"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</row>
    <row r="410" spans="10:50" x14ac:dyDescent="0.5"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</row>
    <row r="411" spans="10:50" x14ac:dyDescent="0.5"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</row>
    <row r="412" spans="10:50" x14ac:dyDescent="0.5"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</row>
    <row r="413" spans="10:50" x14ac:dyDescent="0.5"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</row>
    <row r="414" spans="10:50" x14ac:dyDescent="0.5"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</row>
    <row r="415" spans="10:50" x14ac:dyDescent="0.5"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</row>
    <row r="416" spans="10:50" x14ac:dyDescent="0.5"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</row>
    <row r="417" spans="10:50" x14ac:dyDescent="0.5"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</row>
    <row r="418" spans="10:50" x14ac:dyDescent="0.5"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</row>
    <row r="419" spans="10:50" x14ac:dyDescent="0.5"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</row>
    <row r="420" spans="10:50" x14ac:dyDescent="0.5"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</row>
    <row r="421" spans="10:50" x14ac:dyDescent="0.5"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</row>
    <row r="422" spans="10:50" x14ac:dyDescent="0.5"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</row>
    <row r="423" spans="10:50" x14ac:dyDescent="0.5"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</row>
    <row r="424" spans="10:50" x14ac:dyDescent="0.5"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</row>
    <row r="425" spans="10:50" x14ac:dyDescent="0.5"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</row>
    <row r="426" spans="10:50" x14ac:dyDescent="0.5"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</row>
    <row r="427" spans="10:50" x14ac:dyDescent="0.5"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</row>
    <row r="428" spans="10:50" x14ac:dyDescent="0.5"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</row>
    <row r="429" spans="10:50" x14ac:dyDescent="0.5"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</row>
    <row r="430" spans="10:50" x14ac:dyDescent="0.5"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</row>
    <row r="431" spans="10:50" x14ac:dyDescent="0.5"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</row>
    <row r="432" spans="10:50" x14ac:dyDescent="0.5"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</row>
    <row r="433" spans="10:50" x14ac:dyDescent="0.5"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</row>
    <row r="434" spans="10:50" x14ac:dyDescent="0.5"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</row>
    <row r="435" spans="10:50" x14ac:dyDescent="0.5"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</row>
    <row r="436" spans="10:50" x14ac:dyDescent="0.5"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</row>
    <row r="437" spans="10:50" x14ac:dyDescent="0.5"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</row>
    <row r="438" spans="10:50" x14ac:dyDescent="0.5"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</row>
    <row r="439" spans="10:50" x14ac:dyDescent="0.5"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</row>
    <row r="440" spans="10:50" x14ac:dyDescent="0.5"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</row>
    <row r="441" spans="10:50" x14ac:dyDescent="0.5"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</row>
    <row r="442" spans="10:50" x14ac:dyDescent="0.5"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</row>
    <row r="443" spans="10:50" x14ac:dyDescent="0.5"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</row>
    <row r="444" spans="10:50" x14ac:dyDescent="0.5"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</row>
    <row r="445" spans="10:50" x14ac:dyDescent="0.5"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</row>
    <row r="446" spans="10:50" x14ac:dyDescent="0.5"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</row>
    <row r="447" spans="10:50" x14ac:dyDescent="0.5"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</row>
    <row r="448" spans="10:50" x14ac:dyDescent="0.5"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</row>
    <row r="449" spans="10:50" x14ac:dyDescent="0.5"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</row>
    <row r="450" spans="10:50" x14ac:dyDescent="0.5"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</row>
    <row r="451" spans="10:50" x14ac:dyDescent="0.5"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</row>
    <row r="452" spans="10:50" x14ac:dyDescent="0.5"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</row>
    <row r="453" spans="10:50" x14ac:dyDescent="0.5"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</row>
    <row r="454" spans="10:50" x14ac:dyDescent="0.5"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</row>
    <row r="455" spans="10:50" x14ac:dyDescent="0.5"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</row>
    <row r="456" spans="10:50" x14ac:dyDescent="0.5"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</row>
    <row r="457" spans="10:50" x14ac:dyDescent="0.5"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</row>
    <row r="458" spans="10:50" x14ac:dyDescent="0.5"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</row>
    <row r="459" spans="10:50" x14ac:dyDescent="0.5"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</row>
    <row r="460" spans="10:50" x14ac:dyDescent="0.5"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</row>
    <row r="461" spans="10:50" x14ac:dyDescent="0.5"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</row>
    <row r="462" spans="10:50" x14ac:dyDescent="0.5"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</row>
    <row r="463" spans="10:50" x14ac:dyDescent="0.5"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</row>
    <row r="464" spans="10:50" x14ac:dyDescent="0.5"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</row>
    <row r="465" spans="10:50" x14ac:dyDescent="0.5"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</row>
    <row r="466" spans="10:50" x14ac:dyDescent="0.5"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</row>
    <row r="467" spans="10:50" x14ac:dyDescent="0.5"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</row>
    <row r="468" spans="10:50" x14ac:dyDescent="0.5"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</row>
    <row r="469" spans="10:50" x14ac:dyDescent="0.5"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</row>
    <row r="470" spans="10:50" x14ac:dyDescent="0.5"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</row>
    <row r="471" spans="10:50" x14ac:dyDescent="0.5"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</row>
    <row r="472" spans="10:50" x14ac:dyDescent="0.5"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</row>
    <row r="473" spans="10:50" x14ac:dyDescent="0.5"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</row>
    <row r="474" spans="10:50" x14ac:dyDescent="0.5"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</row>
    <row r="475" spans="10:50" x14ac:dyDescent="0.5"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</row>
    <row r="476" spans="10:50" x14ac:dyDescent="0.5"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</row>
    <row r="477" spans="10:50" x14ac:dyDescent="0.5"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</row>
    <row r="478" spans="10:50" x14ac:dyDescent="0.5"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</row>
    <row r="479" spans="10:50" x14ac:dyDescent="0.5"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</row>
    <row r="480" spans="10:50" x14ac:dyDescent="0.5"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</row>
    <row r="481" spans="10:50" x14ac:dyDescent="0.5"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</row>
    <row r="482" spans="10:50" x14ac:dyDescent="0.5"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</row>
    <row r="483" spans="10:50" x14ac:dyDescent="0.5"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</row>
    <row r="484" spans="10:50" x14ac:dyDescent="0.5"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</row>
    <row r="485" spans="10:50" x14ac:dyDescent="0.5"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</row>
    <row r="486" spans="10:50" x14ac:dyDescent="0.5"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</row>
    <row r="487" spans="10:50" x14ac:dyDescent="0.5"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</row>
    <row r="488" spans="10:50" x14ac:dyDescent="0.5"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</row>
    <row r="489" spans="10:50" x14ac:dyDescent="0.5"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</row>
    <row r="490" spans="10:50" x14ac:dyDescent="0.5"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</row>
    <row r="491" spans="10:50" x14ac:dyDescent="0.5"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</row>
    <row r="492" spans="10:50" x14ac:dyDescent="0.5"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</row>
    <row r="493" spans="10:50" x14ac:dyDescent="0.5"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</row>
    <row r="494" spans="10:50" x14ac:dyDescent="0.5"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</row>
    <row r="495" spans="10:50" x14ac:dyDescent="0.5"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</row>
    <row r="496" spans="10:50" x14ac:dyDescent="0.5"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</row>
    <row r="497" spans="10:50" x14ac:dyDescent="0.5"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</row>
    <row r="498" spans="10:50" x14ac:dyDescent="0.5"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</row>
    <row r="499" spans="10:50" x14ac:dyDescent="0.5"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</row>
    <row r="500" spans="10:50" x14ac:dyDescent="0.5"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</row>
    <row r="501" spans="10:50" x14ac:dyDescent="0.5"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</row>
    <row r="502" spans="10:50" x14ac:dyDescent="0.5"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</row>
    <row r="503" spans="10:50" x14ac:dyDescent="0.5"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</row>
    <row r="504" spans="10:50" x14ac:dyDescent="0.5"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</row>
    <row r="505" spans="10:50" x14ac:dyDescent="0.5"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</row>
    <row r="506" spans="10:50" x14ac:dyDescent="0.5"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</row>
    <row r="507" spans="10:50" x14ac:dyDescent="0.5"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</row>
    <row r="508" spans="10:50" x14ac:dyDescent="0.5"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</row>
    <row r="509" spans="10:50" x14ac:dyDescent="0.5"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</row>
    <row r="510" spans="10:50" x14ac:dyDescent="0.5"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</row>
    <row r="511" spans="10:50" x14ac:dyDescent="0.5"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</row>
    <row r="512" spans="10:50" x14ac:dyDescent="0.5"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</row>
    <row r="513" spans="10:50" x14ac:dyDescent="0.5"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</row>
    <row r="514" spans="10:50" x14ac:dyDescent="0.5"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</row>
    <row r="515" spans="10:50" x14ac:dyDescent="0.5"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</row>
    <row r="516" spans="10:50" x14ac:dyDescent="0.5"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</row>
    <row r="517" spans="10:50" x14ac:dyDescent="0.5"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</row>
    <row r="518" spans="10:50" x14ac:dyDescent="0.5"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</row>
    <row r="519" spans="10:50" x14ac:dyDescent="0.5"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</row>
    <row r="520" spans="10:50" x14ac:dyDescent="0.5"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</row>
    <row r="521" spans="10:50" x14ac:dyDescent="0.5"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</row>
    <row r="522" spans="10:50" x14ac:dyDescent="0.5"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</row>
    <row r="523" spans="10:50" x14ac:dyDescent="0.5"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</row>
    <row r="524" spans="10:50" x14ac:dyDescent="0.5"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</row>
    <row r="525" spans="10:50" x14ac:dyDescent="0.5"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</row>
    <row r="526" spans="10:50" x14ac:dyDescent="0.5"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</row>
    <row r="527" spans="10:50" x14ac:dyDescent="0.5"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</row>
    <row r="528" spans="10:50" x14ac:dyDescent="0.5"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</row>
    <row r="529" spans="10:50" x14ac:dyDescent="0.5"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</row>
    <row r="530" spans="10:50" x14ac:dyDescent="0.5"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</row>
    <row r="531" spans="10:50" x14ac:dyDescent="0.5"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</row>
    <row r="532" spans="10:50" x14ac:dyDescent="0.5"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</row>
    <row r="533" spans="10:50" x14ac:dyDescent="0.5"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</row>
    <row r="534" spans="10:50" x14ac:dyDescent="0.5"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</row>
    <row r="535" spans="10:50" x14ac:dyDescent="0.5"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</row>
    <row r="536" spans="10:50" x14ac:dyDescent="0.5"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</row>
    <row r="537" spans="10:50" x14ac:dyDescent="0.5"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</row>
    <row r="538" spans="10:50" x14ac:dyDescent="0.5"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</row>
    <row r="539" spans="10:50" x14ac:dyDescent="0.5"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</row>
    <row r="540" spans="10:50" x14ac:dyDescent="0.5"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</row>
    <row r="541" spans="10:50" x14ac:dyDescent="0.5"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</row>
    <row r="542" spans="10:50" x14ac:dyDescent="0.5"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</row>
    <row r="543" spans="10:50" x14ac:dyDescent="0.5"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</row>
    <row r="544" spans="10:50" x14ac:dyDescent="0.5"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</row>
    <row r="545" spans="10:50" x14ac:dyDescent="0.5"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</row>
    <row r="546" spans="10:50" x14ac:dyDescent="0.5"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</row>
    <row r="547" spans="10:50" x14ac:dyDescent="0.5"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</row>
    <row r="548" spans="10:50" x14ac:dyDescent="0.5"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</row>
    <row r="549" spans="10:50" x14ac:dyDescent="0.5"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</row>
    <row r="550" spans="10:50" x14ac:dyDescent="0.5"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</row>
    <row r="551" spans="10:50" x14ac:dyDescent="0.5"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</row>
    <row r="552" spans="10:50" x14ac:dyDescent="0.5"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</row>
    <row r="553" spans="10:50" x14ac:dyDescent="0.5"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</row>
    <row r="554" spans="10:50" x14ac:dyDescent="0.5"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</row>
    <row r="555" spans="10:50" x14ac:dyDescent="0.5"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</row>
    <row r="556" spans="10:50" x14ac:dyDescent="0.5"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</row>
    <row r="557" spans="10:50" x14ac:dyDescent="0.5"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</row>
    <row r="558" spans="10:50" x14ac:dyDescent="0.5"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</row>
    <row r="559" spans="10:50" x14ac:dyDescent="0.5"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</row>
    <row r="560" spans="10:50" x14ac:dyDescent="0.5"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</row>
    <row r="561" spans="10:50" x14ac:dyDescent="0.5"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</row>
    <row r="562" spans="10:50" x14ac:dyDescent="0.5"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</row>
    <row r="563" spans="10:50" x14ac:dyDescent="0.5"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</row>
    <row r="564" spans="10:50" x14ac:dyDescent="0.5"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</row>
    <row r="565" spans="10:50" x14ac:dyDescent="0.5"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</row>
    <row r="566" spans="10:50" x14ac:dyDescent="0.5"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</row>
    <row r="567" spans="10:50" x14ac:dyDescent="0.5"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</row>
    <row r="568" spans="10:50" x14ac:dyDescent="0.5"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</row>
    <row r="569" spans="10:50" x14ac:dyDescent="0.5"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</row>
    <row r="570" spans="10:50" x14ac:dyDescent="0.5"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</row>
    <row r="571" spans="10:50" x14ac:dyDescent="0.5"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</row>
    <row r="572" spans="10:50" x14ac:dyDescent="0.5"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</row>
    <row r="573" spans="10:50" x14ac:dyDescent="0.5"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</row>
    <row r="574" spans="10:50" x14ac:dyDescent="0.5"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</row>
    <row r="575" spans="10:50" x14ac:dyDescent="0.5"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</row>
    <row r="576" spans="10:50" x14ac:dyDescent="0.5"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</row>
    <row r="577" spans="10:50" x14ac:dyDescent="0.5"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</row>
    <row r="578" spans="10:50" x14ac:dyDescent="0.5"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</row>
    <row r="579" spans="10:50" x14ac:dyDescent="0.5"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</row>
    <row r="580" spans="10:50" x14ac:dyDescent="0.5"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</row>
    <row r="581" spans="10:50" x14ac:dyDescent="0.5"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</row>
    <row r="582" spans="10:50" x14ac:dyDescent="0.5"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</row>
    <row r="583" spans="10:50" x14ac:dyDescent="0.5"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</row>
    <row r="584" spans="10:50" x14ac:dyDescent="0.5"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</row>
    <row r="585" spans="10:50" x14ac:dyDescent="0.5"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</row>
    <row r="586" spans="10:50" x14ac:dyDescent="0.5"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</row>
    <row r="587" spans="10:50" x14ac:dyDescent="0.5"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</row>
    <row r="588" spans="10:50" x14ac:dyDescent="0.5"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</row>
    <row r="589" spans="10:50" x14ac:dyDescent="0.5"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</row>
    <row r="590" spans="10:50" x14ac:dyDescent="0.5"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</row>
    <row r="591" spans="10:50" x14ac:dyDescent="0.5"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</row>
    <row r="592" spans="10:50" x14ac:dyDescent="0.5"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</row>
    <row r="593" spans="10:50" x14ac:dyDescent="0.5"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</row>
    <row r="594" spans="10:50" x14ac:dyDescent="0.5"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</row>
    <row r="595" spans="10:50" x14ac:dyDescent="0.5"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</row>
    <row r="596" spans="10:50" x14ac:dyDescent="0.5"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</row>
    <row r="597" spans="10:50" x14ac:dyDescent="0.5"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</row>
    <row r="598" spans="10:50" x14ac:dyDescent="0.5"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</row>
    <row r="599" spans="10:50" x14ac:dyDescent="0.5"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</row>
    <row r="600" spans="10:50" x14ac:dyDescent="0.5"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</row>
    <row r="601" spans="10:50" x14ac:dyDescent="0.5"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</row>
    <row r="602" spans="10:50" x14ac:dyDescent="0.5"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</row>
    <row r="603" spans="10:50" x14ac:dyDescent="0.5"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</row>
    <row r="604" spans="10:50" x14ac:dyDescent="0.5"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</row>
    <row r="605" spans="10:50" x14ac:dyDescent="0.5"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</row>
    <row r="606" spans="10:50" x14ac:dyDescent="0.5"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</row>
    <row r="607" spans="10:50" x14ac:dyDescent="0.5"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</row>
    <row r="608" spans="10:50" x14ac:dyDescent="0.5"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</row>
    <row r="609" spans="10:50" x14ac:dyDescent="0.5"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</row>
    <row r="610" spans="10:50" x14ac:dyDescent="0.5"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</row>
    <row r="611" spans="10:50" x14ac:dyDescent="0.5"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</row>
    <row r="612" spans="10:50" x14ac:dyDescent="0.5"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</row>
    <row r="613" spans="10:50" x14ac:dyDescent="0.5"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</row>
    <row r="614" spans="10:50" x14ac:dyDescent="0.5"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</row>
    <row r="615" spans="10:50" x14ac:dyDescent="0.5"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</row>
    <row r="616" spans="10:50" x14ac:dyDescent="0.5"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</row>
    <row r="617" spans="10:50" x14ac:dyDescent="0.5"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</row>
    <row r="618" spans="10:50" x14ac:dyDescent="0.5"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</row>
    <row r="619" spans="10:50" x14ac:dyDescent="0.5"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</row>
    <row r="620" spans="10:50" x14ac:dyDescent="0.5"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</row>
    <row r="621" spans="10:50" x14ac:dyDescent="0.5"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</row>
    <row r="622" spans="10:50" x14ac:dyDescent="0.5"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</row>
    <row r="623" spans="10:50" x14ac:dyDescent="0.5"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</row>
    <row r="624" spans="10:50" x14ac:dyDescent="0.5"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</row>
    <row r="625" spans="10:50" x14ac:dyDescent="0.5"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</row>
    <row r="626" spans="10:50" x14ac:dyDescent="0.5"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</row>
    <row r="627" spans="10:50" x14ac:dyDescent="0.5"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</row>
    <row r="628" spans="10:50" x14ac:dyDescent="0.5"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</row>
    <row r="629" spans="10:50" x14ac:dyDescent="0.5"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</row>
    <row r="630" spans="10:50" x14ac:dyDescent="0.5"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</row>
    <row r="631" spans="10:50" x14ac:dyDescent="0.5"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</row>
    <row r="632" spans="10:50" x14ac:dyDescent="0.5"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</row>
    <row r="633" spans="10:50" x14ac:dyDescent="0.5"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</row>
    <row r="634" spans="10:50" x14ac:dyDescent="0.5"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</row>
    <row r="635" spans="10:50" x14ac:dyDescent="0.5"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</row>
    <row r="636" spans="10:50" x14ac:dyDescent="0.5"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</row>
    <row r="637" spans="10:50" x14ac:dyDescent="0.5"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</row>
    <row r="638" spans="10:50" x14ac:dyDescent="0.5"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</row>
    <row r="639" spans="10:50" x14ac:dyDescent="0.5"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</row>
    <row r="640" spans="10:50" x14ac:dyDescent="0.5"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</row>
    <row r="641" spans="10:50" x14ac:dyDescent="0.5"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</row>
    <row r="642" spans="10:50" x14ac:dyDescent="0.5"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</row>
    <row r="643" spans="10:50" x14ac:dyDescent="0.5"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</row>
    <row r="644" spans="10:50" x14ac:dyDescent="0.5"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</row>
    <row r="645" spans="10:50" x14ac:dyDescent="0.5"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</row>
    <row r="646" spans="10:50" x14ac:dyDescent="0.5"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</row>
    <row r="647" spans="10:50" x14ac:dyDescent="0.5"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</row>
    <row r="648" spans="10:50" x14ac:dyDescent="0.5"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</row>
    <row r="649" spans="10:50" x14ac:dyDescent="0.5"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</row>
    <row r="650" spans="10:50" x14ac:dyDescent="0.5"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</row>
    <row r="651" spans="10:50" x14ac:dyDescent="0.5"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</row>
    <row r="652" spans="10:50" x14ac:dyDescent="0.5"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</row>
    <row r="653" spans="10:50" x14ac:dyDescent="0.5"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</row>
    <row r="654" spans="10:50" x14ac:dyDescent="0.5"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</row>
    <row r="655" spans="10:50" x14ac:dyDescent="0.5"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</row>
    <row r="656" spans="10:50" x14ac:dyDescent="0.5"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</row>
    <row r="657" spans="10:50" x14ac:dyDescent="0.5"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</row>
    <row r="658" spans="10:50" x14ac:dyDescent="0.5"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</row>
    <row r="659" spans="10:50" x14ac:dyDescent="0.5"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</row>
    <row r="660" spans="10:50" x14ac:dyDescent="0.5"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</row>
    <row r="661" spans="10:50" x14ac:dyDescent="0.5"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</row>
    <row r="662" spans="10:50" x14ac:dyDescent="0.5"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</row>
    <row r="663" spans="10:50" x14ac:dyDescent="0.5"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</row>
    <row r="664" spans="10:50" x14ac:dyDescent="0.5"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</row>
    <row r="665" spans="10:50" x14ac:dyDescent="0.5"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</row>
    <row r="666" spans="10:50" x14ac:dyDescent="0.5"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</row>
    <row r="667" spans="10:50" x14ac:dyDescent="0.5"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</row>
    <row r="668" spans="10:50" x14ac:dyDescent="0.5"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</row>
    <row r="669" spans="10:50" x14ac:dyDescent="0.5"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</row>
    <row r="670" spans="10:50" x14ac:dyDescent="0.5"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</row>
    <row r="671" spans="10:50" x14ac:dyDescent="0.5"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</row>
    <row r="672" spans="10:50" x14ac:dyDescent="0.5"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</row>
    <row r="673" spans="10:50" x14ac:dyDescent="0.5"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</row>
    <row r="674" spans="10:50" x14ac:dyDescent="0.5"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</row>
    <row r="675" spans="10:50" x14ac:dyDescent="0.5"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</row>
    <row r="676" spans="10:50" x14ac:dyDescent="0.5"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</row>
    <row r="677" spans="10:50" x14ac:dyDescent="0.5"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</row>
    <row r="678" spans="10:50" x14ac:dyDescent="0.5"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</row>
    <row r="679" spans="10:50" x14ac:dyDescent="0.5"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</row>
    <row r="680" spans="10:50" x14ac:dyDescent="0.5"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</row>
    <row r="681" spans="10:50" x14ac:dyDescent="0.5"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</row>
    <row r="682" spans="10:50" x14ac:dyDescent="0.5"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</row>
    <row r="683" spans="10:50" x14ac:dyDescent="0.5"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</row>
    <row r="684" spans="10:50" x14ac:dyDescent="0.5"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</row>
    <row r="685" spans="10:50" x14ac:dyDescent="0.5"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</row>
    <row r="686" spans="10:50" x14ac:dyDescent="0.5"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</row>
    <row r="687" spans="10:50" x14ac:dyDescent="0.5"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</row>
    <row r="688" spans="10:50" x14ac:dyDescent="0.5"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</row>
    <row r="689" spans="10:50" x14ac:dyDescent="0.5"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</row>
    <row r="690" spans="10:50" x14ac:dyDescent="0.5"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</row>
    <row r="691" spans="10:50" x14ac:dyDescent="0.5"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</row>
    <row r="692" spans="10:50" x14ac:dyDescent="0.5"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</row>
    <row r="693" spans="10:50" x14ac:dyDescent="0.5"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</row>
    <row r="694" spans="10:50" x14ac:dyDescent="0.5"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</row>
    <row r="695" spans="10:50" x14ac:dyDescent="0.5"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</row>
    <row r="696" spans="10:50" x14ac:dyDescent="0.5"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</row>
    <row r="697" spans="10:50" x14ac:dyDescent="0.5"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</row>
    <row r="698" spans="10:50" x14ac:dyDescent="0.5"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</row>
    <row r="699" spans="10:50" x14ac:dyDescent="0.5"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</row>
    <row r="700" spans="10:50" x14ac:dyDescent="0.5"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</row>
    <row r="701" spans="10:50" x14ac:dyDescent="0.5"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</row>
    <row r="702" spans="10:50" x14ac:dyDescent="0.5"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</row>
    <row r="703" spans="10:50" x14ac:dyDescent="0.5"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</row>
    <row r="704" spans="10:50" x14ac:dyDescent="0.5"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</row>
    <row r="705" spans="10:50" x14ac:dyDescent="0.5"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</row>
    <row r="706" spans="10:50" x14ac:dyDescent="0.5"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</row>
    <row r="707" spans="10:50" x14ac:dyDescent="0.5"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</row>
    <row r="708" spans="10:50" x14ac:dyDescent="0.5"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</row>
    <row r="709" spans="10:50" x14ac:dyDescent="0.5"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</row>
    <row r="710" spans="10:50" x14ac:dyDescent="0.5"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</row>
    <row r="711" spans="10:50" x14ac:dyDescent="0.5"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</row>
    <row r="712" spans="10:50" x14ac:dyDescent="0.5"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</row>
    <row r="713" spans="10:50" x14ac:dyDescent="0.5"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</row>
    <row r="714" spans="10:50" x14ac:dyDescent="0.5"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</row>
    <row r="715" spans="10:50" x14ac:dyDescent="0.5"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</row>
    <row r="716" spans="10:50" x14ac:dyDescent="0.5"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</row>
    <row r="717" spans="10:50" x14ac:dyDescent="0.5"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</row>
    <row r="718" spans="10:50" x14ac:dyDescent="0.5"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</row>
    <row r="719" spans="10:50" x14ac:dyDescent="0.5"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</row>
    <row r="720" spans="10:50" x14ac:dyDescent="0.5"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</row>
    <row r="721" spans="10:50" x14ac:dyDescent="0.5"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</row>
    <row r="722" spans="10:50" x14ac:dyDescent="0.5"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</row>
    <row r="723" spans="10:50" x14ac:dyDescent="0.5"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</row>
    <row r="724" spans="10:50" x14ac:dyDescent="0.5"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</row>
    <row r="725" spans="10:50" x14ac:dyDescent="0.5"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</row>
    <row r="726" spans="10:50" x14ac:dyDescent="0.5"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</row>
    <row r="727" spans="10:50" x14ac:dyDescent="0.5"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</row>
    <row r="728" spans="10:50" x14ac:dyDescent="0.5"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</row>
    <row r="729" spans="10:50" x14ac:dyDescent="0.5"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</row>
    <row r="730" spans="10:50" x14ac:dyDescent="0.5"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</row>
    <row r="731" spans="10:50" x14ac:dyDescent="0.5"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</row>
    <row r="732" spans="10:50" x14ac:dyDescent="0.5"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</row>
    <row r="733" spans="10:50" x14ac:dyDescent="0.5"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</row>
    <row r="734" spans="10:50" x14ac:dyDescent="0.5"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</row>
    <row r="735" spans="10:50" x14ac:dyDescent="0.5"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</row>
    <row r="736" spans="10:50" x14ac:dyDescent="0.5"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</row>
    <row r="737" spans="10:50" x14ac:dyDescent="0.5"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</row>
    <row r="738" spans="10:50" x14ac:dyDescent="0.5"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</row>
    <row r="739" spans="10:50" x14ac:dyDescent="0.5"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</row>
    <row r="740" spans="10:50" x14ac:dyDescent="0.5"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</row>
    <row r="741" spans="10:50" x14ac:dyDescent="0.5"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</row>
    <row r="742" spans="10:50" x14ac:dyDescent="0.5"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</row>
    <row r="743" spans="10:50" x14ac:dyDescent="0.5"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</row>
    <row r="744" spans="10:50" x14ac:dyDescent="0.5"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</row>
    <row r="745" spans="10:50" x14ac:dyDescent="0.5"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</row>
    <row r="746" spans="10:50" x14ac:dyDescent="0.5"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</row>
    <row r="747" spans="10:50" x14ac:dyDescent="0.5"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</row>
    <row r="748" spans="10:50" x14ac:dyDescent="0.5"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</row>
    <row r="749" spans="10:50" x14ac:dyDescent="0.5"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</row>
    <row r="750" spans="10:50" x14ac:dyDescent="0.5"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</row>
    <row r="751" spans="10:50" x14ac:dyDescent="0.5"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</row>
    <row r="752" spans="10:50" x14ac:dyDescent="0.5"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</row>
    <row r="753" spans="10:50" x14ac:dyDescent="0.5"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</row>
    <row r="754" spans="10:50" x14ac:dyDescent="0.5"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</row>
    <row r="755" spans="10:50" x14ac:dyDescent="0.5"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</row>
    <row r="756" spans="10:50" x14ac:dyDescent="0.5"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</row>
    <row r="757" spans="10:50" x14ac:dyDescent="0.5"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</row>
    <row r="758" spans="10:50" x14ac:dyDescent="0.5"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</row>
    <row r="759" spans="10:50" x14ac:dyDescent="0.5"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</row>
    <row r="760" spans="10:50" x14ac:dyDescent="0.5"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</row>
    <row r="761" spans="10:50" x14ac:dyDescent="0.5"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</row>
    <row r="762" spans="10:50" x14ac:dyDescent="0.5"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</row>
    <row r="763" spans="10:50" x14ac:dyDescent="0.5"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</row>
    <row r="764" spans="10:50" x14ac:dyDescent="0.5"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</row>
    <row r="765" spans="10:50" x14ac:dyDescent="0.5"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</row>
    <row r="766" spans="10:50" x14ac:dyDescent="0.5"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</row>
    <row r="767" spans="10:50" x14ac:dyDescent="0.5"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</row>
    <row r="768" spans="10:50" x14ac:dyDescent="0.5"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</row>
    <row r="769" spans="10:50" x14ac:dyDescent="0.5"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</row>
    <row r="770" spans="10:50" x14ac:dyDescent="0.5"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</row>
    <row r="771" spans="10:50" x14ac:dyDescent="0.5"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</row>
    <row r="772" spans="10:50" x14ac:dyDescent="0.5"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</row>
    <row r="773" spans="10:50" x14ac:dyDescent="0.5"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</row>
    <row r="774" spans="10:50" x14ac:dyDescent="0.5"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</row>
    <row r="775" spans="10:50" x14ac:dyDescent="0.5"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</row>
    <row r="776" spans="10:50" x14ac:dyDescent="0.5"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</row>
    <row r="777" spans="10:50" x14ac:dyDescent="0.5"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</row>
    <row r="778" spans="10:50" x14ac:dyDescent="0.5"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</row>
    <row r="779" spans="10:50" x14ac:dyDescent="0.5"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</row>
    <row r="780" spans="10:50" x14ac:dyDescent="0.5"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</row>
    <row r="781" spans="10:50" x14ac:dyDescent="0.5"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</row>
    <row r="782" spans="10:50" x14ac:dyDescent="0.5"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</row>
    <row r="783" spans="10:50" x14ac:dyDescent="0.5"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</row>
    <row r="784" spans="10:50" x14ac:dyDescent="0.5"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</row>
    <row r="785" spans="10:50" x14ac:dyDescent="0.5"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</row>
    <row r="786" spans="10:50" x14ac:dyDescent="0.5"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</row>
    <row r="787" spans="10:50" x14ac:dyDescent="0.5"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</row>
    <row r="788" spans="10:50" x14ac:dyDescent="0.5"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</row>
    <row r="789" spans="10:50" x14ac:dyDescent="0.5"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</row>
    <row r="790" spans="10:50" x14ac:dyDescent="0.5"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</row>
    <row r="791" spans="10:50" x14ac:dyDescent="0.5"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</row>
    <row r="792" spans="10:50" x14ac:dyDescent="0.5"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</row>
    <row r="793" spans="10:50" x14ac:dyDescent="0.5"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</row>
    <row r="794" spans="10:50" x14ac:dyDescent="0.5"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</row>
    <row r="795" spans="10:50" x14ac:dyDescent="0.5"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</row>
    <row r="796" spans="10:50" x14ac:dyDescent="0.5"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</row>
    <row r="797" spans="10:50" x14ac:dyDescent="0.5"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</row>
    <row r="798" spans="10:50" x14ac:dyDescent="0.5"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</row>
    <row r="799" spans="10:50" x14ac:dyDescent="0.5"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</row>
    <row r="800" spans="10:50" x14ac:dyDescent="0.5"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</row>
    <row r="801" spans="10:50" x14ac:dyDescent="0.5"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</row>
    <row r="802" spans="10:50" x14ac:dyDescent="0.5"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</row>
    <row r="803" spans="10:50" x14ac:dyDescent="0.5"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</row>
    <row r="804" spans="10:50" x14ac:dyDescent="0.5"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</row>
    <row r="805" spans="10:50" x14ac:dyDescent="0.5"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</row>
    <row r="806" spans="10:50" x14ac:dyDescent="0.5"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</row>
    <row r="807" spans="10:50" x14ac:dyDescent="0.5"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</row>
    <row r="808" spans="10:50" x14ac:dyDescent="0.5"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</row>
    <row r="809" spans="10:50" x14ac:dyDescent="0.5"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</row>
    <row r="810" spans="10:50" x14ac:dyDescent="0.5"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</row>
    <row r="811" spans="10:50" x14ac:dyDescent="0.5"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</row>
    <row r="812" spans="10:50" x14ac:dyDescent="0.5"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</row>
    <row r="813" spans="10:50" x14ac:dyDescent="0.5"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</row>
    <row r="814" spans="10:50" x14ac:dyDescent="0.5"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</row>
    <row r="815" spans="10:50" x14ac:dyDescent="0.5"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</row>
    <row r="816" spans="10:50" x14ac:dyDescent="0.5"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</row>
    <row r="817" spans="10:50" x14ac:dyDescent="0.5"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</row>
    <row r="818" spans="10:50" x14ac:dyDescent="0.5"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</row>
    <row r="819" spans="10:50" x14ac:dyDescent="0.5"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</row>
    <row r="820" spans="10:50" x14ac:dyDescent="0.5"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</row>
    <row r="821" spans="10:50" x14ac:dyDescent="0.5"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</row>
    <row r="822" spans="10:50" x14ac:dyDescent="0.5"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</row>
    <row r="823" spans="10:50" x14ac:dyDescent="0.5"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</row>
    <row r="824" spans="10:50" x14ac:dyDescent="0.5"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</row>
    <row r="825" spans="10:50" x14ac:dyDescent="0.5"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</row>
    <row r="826" spans="10:50" x14ac:dyDescent="0.5"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</row>
    <row r="827" spans="10:50" x14ac:dyDescent="0.5"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</row>
    <row r="828" spans="10:50" x14ac:dyDescent="0.5"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</row>
    <row r="829" spans="10:50" x14ac:dyDescent="0.5"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</row>
    <row r="830" spans="10:50" x14ac:dyDescent="0.5"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</row>
    <row r="831" spans="10:50" x14ac:dyDescent="0.5"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</row>
    <row r="832" spans="10:50" x14ac:dyDescent="0.5"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</row>
    <row r="833" spans="10:50" x14ac:dyDescent="0.5"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</row>
    <row r="834" spans="10:50" x14ac:dyDescent="0.5"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</row>
    <row r="835" spans="10:50" x14ac:dyDescent="0.5"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</row>
    <row r="836" spans="10:50" x14ac:dyDescent="0.5"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</row>
    <row r="837" spans="10:50" x14ac:dyDescent="0.5"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</row>
    <row r="838" spans="10:50" x14ac:dyDescent="0.5"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</row>
    <row r="839" spans="10:50" x14ac:dyDescent="0.5"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</row>
    <row r="840" spans="10:50" x14ac:dyDescent="0.5"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</row>
    <row r="841" spans="10:50" x14ac:dyDescent="0.5"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</row>
    <row r="842" spans="10:50" x14ac:dyDescent="0.5"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</row>
    <row r="843" spans="10:50" x14ac:dyDescent="0.5"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</row>
    <row r="844" spans="10:50" x14ac:dyDescent="0.5"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</row>
    <row r="845" spans="10:50" x14ac:dyDescent="0.5"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</row>
    <row r="846" spans="10:50" x14ac:dyDescent="0.5"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</row>
    <row r="847" spans="10:50" x14ac:dyDescent="0.5"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</row>
    <row r="848" spans="10:50" x14ac:dyDescent="0.5"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</row>
    <row r="849" spans="10:50" x14ac:dyDescent="0.5"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</row>
    <row r="850" spans="10:50" x14ac:dyDescent="0.5"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</row>
    <row r="851" spans="10:50" x14ac:dyDescent="0.5"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</row>
    <row r="852" spans="10:50" x14ac:dyDescent="0.5"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</row>
    <row r="853" spans="10:50" x14ac:dyDescent="0.5"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</row>
    <row r="854" spans="10:50" x14ac:dyDescent="0.5"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</row>
    <row r="855" spans="10:50" x14ac:dyDescent="0.5"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</row>
    <row r="856" spans="10:50" x14ac:dyDescent="0.5"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</row>
    <row r="857" spans="10:50" x14ac:dyDescent="0.5"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</row>
    <row r="858" spans="10:50" x14ac:dyDescent="0.5"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</row>
    <row r="859" spans="10:50" x14ac:dyDescent="0.5"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</row>
    <row r="860" spans="10:50" x14ac:dyDescent="0.5"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</row>
    <row r="861" spans="10:50" x14ac:dyDescent="0.5"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</row>
    <row r="862" spans="10:50" x14ac:dyDescent="0.5"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</row>
    <row r="863" spans="10:50" x14ac:dyDescent="0.5"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</row>
    <row r="864" spans="10:50" x14ac:dyDescent="0.5"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</row>
    <row r="865" spans="10:50" x14ac:dyDescent="0.5"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</row>
    <row r="866" spans="10:50" x14ac:dyDescent="0.5"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</row>
    <row r="867" spans="10:50" x14ac:dyDescent="0.5"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</row>
    <row r="868" spans="10:50" x14ac:dyDescent="0.5"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</row>
    <row r="869" spans="10:50" x14ac:dyDescent="0.5"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</row>
    <row r="870" spans="10:50" x14ac:dyDescent="0.5"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</row>
    <row r="871" spans="10:50" x14ac:dyDescent="0.5"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</row>
    <row r="872" spans="10:50" x14ac:dyDescent="0.5"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</row>
    <row r="873" spans="10:50" x14ac:dyDescent="0.5"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</row>
    <row r="874" spans="10:50" x14ac:dyDescent="0.5"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</row>
    <row r="875" spans="10:50" x14ac:dyDescent="0.5"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</row>
    <row r="876" spans="10:50" x14ac:dyDescent="0.5"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</row>
    <row r="877" spans="10:50" x14ac:dyDescent="0.5"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</row>
    <row r="878" spans="10:50" x14ac:dyDescent="0.5"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</row>
    <row r="879" spans="10:50" x14ac:dyDescent="0.5"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</row>
    <row r="880" spans="10:50" x14ac:dyDescent="0.5"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</row>
    <row r="881" spans="10:50" x14ac:dyDescent="0.5"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</row>
    <row r="882" spans="10:50" x14ac:dyDescent="0.5"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</row>
    <row r="883" spans="10:50" x14ac:dyDescent="0.5"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</row>
    <row r="884" spans="10:50" x14ac:dyDescent="0.5"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</row>
    <row r="885" spans="10:50" x14ac:dyDescent="0.5"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</row>
    <row r="886" spans="10:50" x14ac:dyDescent="0.5"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</row>
    <row r="887" spans="10:50" x14ac:dyDescent="0.5"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</row>
    <row r="888" spans="10:50" x14ac:dyDescent="0.5"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</row>
    <row r="889" spans="10:50" x14ac:dyDescent="0.5"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</row>
    <row r="890" spans="10:50" x14ac:dyDescent="0.5"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</row>
    <row r="891" spans="10:50" x14ac:dyDescent="0.5"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</row>
    <row r="892" spans="10:50" x14ac:dyDescent="0.5"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</row>
    <row r="893" spans="10:50" x14ac:dyDescent="0.5"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</row>
    <row r="894" spans="10:50" x14ac:dyDescent="0.5"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</row>
    <row r="895" spans="10:50" x14ac:dyDescent="0.5"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</row>
    <row r="896" spans="10:50" x14ac:dyDescent="0.5"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</row>
    <row r="897" spans="10:50" x14ac:dyDescent="0.5"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</row>
    <row r="898" spans="10:50" x14ac:dyDescent="0.5"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</row>
    <row r="899" spans="10:50" x14ac:dyDescent="0.5"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</row>
    <row r="900" spans="10:50" x14ac:dyDescent="0.5"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</row>
    <row r="901" spans="10:50" x14ac:dyDescent="0.5"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</row>
    <row r="902" spans="10:50" x14ac:dyDescent="0.5"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</row>
    <row r="903" spans="10:50" x14ac:dyDescent="0.5"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</row>
    <row r="904" spans="10:50" x14ac:dyDescent="0.5"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</row>
    <row r="905" spans="10:50" x14ac:dyDescent="0.5"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</row>
    <row r="906" spans="10:50" x14ac:dyDescent="0.5"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</row>
    <row r="907" spans="10:50" x14ac:dyDescent="0.5"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</row>
    <row r="908" spans="10:50" x14ac:dyDescent="0.5"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</row>
    <row r="909" spans="10:50" x14ac:dyDescent="0.5"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</row>
    <row r="910" spans="10:50" x14ac:dyDescent="0.5"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</row>
    <row r="911" spans="10:50" x14ac:dyDescent="0.5"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</row>
    <row r="912" spans="10:50" x14ac:dyDescent="0.5"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</row>
    <row r="913" spans="10:50" x14ac:dyDescent="0.5"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</row>
    <row r="914" spans="10:50" x14ac:dyDescent="0.5"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</row>
    <row r="915" spans="10:50" x14ac:dyDescent="0.5"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</row>
    <row r="916" spans="10:50" x14ac:dyDescent="0.5"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</row>
    <row r="917" spans="10:50" x14ac:dyDescent="0.5"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</row>
    <row r="918" spans="10:50" x14ac:dyDescent="0.5"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</row>
    <row r="919" spans="10:50" x14ac:dyDescent="0.5"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</row>
    <row r="920" spans="10:50" x14ac:dyDescent="0.5"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</row>
    <row r="921" spans="10:50" x14ac:dyDescent="0.5"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</row>
    <row r="922" spans="10:50" x14ac:dyDescent="0.5"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</row>
    <row r="923" spans="10:50" x14ac:dyDescent="0.5"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</row>
    <row r="924" spans="10:50" x14ac:dyDescent="0.5"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</row>
    <row r="925" spans="10:50" x14ac:dyDescent="0.5"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</row>
    <row r="926" spans="10:50" x14ac:dyDescent="0.5"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</row>
    <row r="927" spans="10:50" x14ac:dyDescent="0.5"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</row>
    <row r="928" spans="10:50" x14ac:dyDescent="0.5"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</row>
    <row r="929" spans="10:50" x14ac:dyDescent="0.5"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</row>
    <row r="930" spans="10:50" x14ac:dyDescent="0.5"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</row>
    <row r="931" spans="10:50" x14ac:dyDescent="0.5"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</row>
    <row r="932" spans="10:50" x14ac:dyDescent="0.5"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</row>
    <row r="933" spans="10:50" x14ac:dyDescent="0.5"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</row>
    <row r="934" spans="10:50" x14ac:dyDescent="0.5"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</row>
    <row r="935" spans="10:50" x14ac:dyDescent="0.5"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</row>
    <row r="936" spans="10:50" x14ac:dyDescent="0.5"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</row>
    <row r="937" spans="10:50" x14ac:dyDescent="0.5"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</row>
    <row r="938" spans="10:50" x14ac:dyDescent="0.5"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</row>
    <row r="939" spans="10:50" x14ac:dyDescent="0.5"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</row>
    <row r="940" spans="10:50" x14ac:dyDescent="0.5"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</row>
    <row r="941" spans="10:50" x14ac:dyDescent="0.5"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</row>
    <row r="942" spans="10:50" x14ac:dyDescent="0.5"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</row>
    <row r="943" spans="10:50" x14ac:dyDescent="0.5"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</row>
    <row r="944" spans="10:50" x14ac:dyDescent="0.5"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</row>
    <row r="945" spans="10:50" x14ac:dyDescent="0.5"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</row>
    <row r="946" spans="10:50" x14ac:dyDescent="0.5"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</row>
    <row r="947" spans="10:50" x14ac:dyDescent="0.5"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</row>
    <row r="948" spans="10:50" x14ac:dyDescent="0.5"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</row>
    <row r="949" spans="10:50" x14ac:dyDescent="0.5"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</row>
    <row r="950" spans="10:50" x14ac:dyDescent="0.5"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</row>
    <row r="951" spans="10:50" x14ac:dyDescent="0.5"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</row>
    <row r="952" spans="10:50" x14ac:dyDescent="0.5"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</row>
    <row r="953" spans="10:50" x14ac:dyDescent="0.5"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</row>
    <row r="954" spans="10:50" x14ac:dyDescent="0.5"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</row>
    <row r="955" spans="10:50" x14ac:dyDescent="0.5"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</row>
    <row r="956" spans="10:50" x14ac:dyDescent="0.5"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</row>
    <row r="957" spans="10:50" x14ac:dyDescent="0.5"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</row>
    <row r="958" spans="10:50" x14ac:dyDescent="0.5"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</row>
    <row r="959" spans="10:50" x14ac:dyDescent="0.5"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</row>
    <row r="960" spans="10:50" x14ac:dyDescent="0.5"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</row>
    <row r="961" spans="10:50" x14ac:dyDescent="0.5"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</row>
    <row r="962" spans="10:50" x14ac:dyDescent="0.5"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</row>
    <row r="963" spans="10:50" x14ac:dyDescent="0.5"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  <c r="AX963" s="70"/>
    </row>
    <row r="964" spans="10:50" x14ac:dyDescent="0.5"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</row>
    <row r="965" spans="10:50" x14ac:dyDescent="0.5"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</row>
    <row r="966" spans="10:50" x14ac:dyDescent="0.5"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</row>
    <row r="967" spans="10:50" x14ac:dyDescent="0.5"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</row>
    <row r="968" spans="10:50" x14ac:dyDescent="0.5"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</row>
    <row r="969" spans="10:50" x14ac:dyDescent="0.5"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</row>
    <row r="970" spans="10:50" x14ac:dyDescent="0.5"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</row>
    <row r="971" spans="10:50" x14ac:dyDescent="0.5"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</row>
    <row r="972" spans="10:50" x14ac:dyDescent="0.5"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</row>
    <row r="973" spans="10:50" x14ac:dyDescent="0.5"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</row>
    <row r="974" spans="10:50" x14ac:dyDescent="0.5"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</row>
    <row r="975" spans="10:50" x14ac:dyDescent="0.5"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</row>
    <row r="976" spans="10:50" x14ac:dyDescent="0.5"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</row>
    <row r="977" spans="10:50" x14ac:dyDescent="0.5"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</row>
    <row r="978" spans="10:50" x14ac:dyDescent="0.5"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</row>
    <row r="979" spans="10:50" x14ac:dyDescent="0.5"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</row>
    <row r="980" spans="10:50" x14ac:dyDescent="0.5"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</row>
    <row r="981" spans="10:50" x14ac:dyDescent="0.5"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</row>
    <row r="982" spans="10:50" x14ac:dyDescent="0.5"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</row>
    <row r="983" spans="10:50" x14ac:dyDescent="0.5"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</row>
    <row r="984" spans="10:50" x14ac:dyDescent="0.5"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</row>
    <row r="985" spans="10:50" x14ac:dyDescent="0.5"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</row>
    <row r="986" spans="10:50" x14ac:dyDescent="0.5"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</row>
    <row r="987" spans="10:50" x14ac:dyDescent="0.5"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</row>
    <row r="988" spans="10:50" x14ac:dyDescent="0.5"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</row>
    <row r="989" spans="10:50" x14ac:dyDescent="0.5"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</row>
    <row r="990" spans="10:50" x14ac:dyDescent="0.5"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</row>
    <row r="991" spans="10:50" x14ac:dyDescent="0.5"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</row>
    <row r="992" spans="10:50" x14ac:dyDescent="0.5"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</row>
    <row r="993" spans="10:50" x14ac:dyDescent="0.5"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</row>
    <row r="994" spans="10:50" x14ac:dyDescent="0.5"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</row>
    <row r="995" spans="10:50" x14ac:dyDescent="0.5"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</row>
    <row r="996" spans="10:50" x14ac:dyDescent="0.5"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</row>
    <row r="997" spans="10:50" x14ac:dyDescent="0.5"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</row>
    <row r="998" spans="10:50" x14ac:dyDescent="0.5"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</row>
    <row r="999" spans="10:50" x14ac:dyDescent="0.5"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</row>
    <row r="1000" spans="10:50" x14ac:dyDescent="0.5"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</row>
    <row r="1001" spans="10:50" x14ac:dyDescent="0.5"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</row>
    <row r="1002" spans="10:50" x14ac:dyDescent="0.5"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</row>
    <row r="1003" spans="10:50" x14ac:dyDescent="0.5"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</row>
    <row r="1004" spans="10:50" x14ac:dyDescent="0.5"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</row>
    <row r="1005" spans="10:50" x14ac:dyDescent="0.5"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</row>
    <row r="1006" spans="10:50" x14ac:dyDescent="0.5"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</row>
    <row r="1007" spans="10:50" x14ac:dyDescent="0.5"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</row>
    <row r="1008" spans="10:50" x14ac:dyDescent="0.5"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</row>
    <row r="1009" spans="10:50" x14ac:dyDescent="0.5"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</row>
    <row r="1010" spans="10:50" x14ac:dyDescent="0.5"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</row>
    <row r="1011" spans="10:50" x14ac:dyDescent="0.5"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</row>
    <row r="1012" spans="10:50" x14ac:dyDescent="0.5"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</row>
    <row r="1013" spans="10:50" x14ac:dyDescent="0.5"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</row>
    <row r="1014" spans="10:50" x14ac:dyDescent="0.5"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</row>
    <row r="1015" spans="10:50" x14ac:dyDescent="0.5"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</row>
    <row r="1016" spans="10:50" x14ac:dyDescent="0.5"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</row>
    <row r="1017" spans="10:50" x14ac:dyDescent="0.5"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</row>
    <row r="1018" spans="10:50" x14ac:dyDescent="0.5"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</row>
    <row r="1019" spans="10:50" x14ac:dyDescent="0.5"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</row>
    <row r="1020" spans="10:50" x14ac:dyDescent="0.5"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</row>
    <row r="1021" spans="10:50" x14ac:dyDescent="0.5"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</row>
    <row r="1022" spans="10:50" x14ac:dyDescent="0.5"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</row>
    <row r="1023" spans="10:50" x14ac:dyDescent="0.5"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</row>
    <row r="1024" spans="10:50" x14ac:dyDescent="0.5"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</row>
    <row r="1025" spans="10:50" x14ac:dyDescent="0.5"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</row>
    <row r="1026" spans="10:50" x14ac:dyDescent="0.5"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</row>
    <row r="1027" spans="10:50" x14ac:dyDescent="0.5"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</row>
    <row r="1028" spans="10:50" x14ac:dyDescent="0.5"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</row>
    <row r="1029" spans="10:50" x14ac:dyDescent="0.5"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</row>
    <row r="1030" spans="10:50" x14ac:dyDescent="0.5"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</row>
    <row r="1031" spans="10:50" x14ac:dyDescent="0.5"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</row>
    <row r="1032" spans="10:50" x14ac:dyDescent="0.5"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  <c r="AX1032" s="70"/>
    </row>
    <row r="1033" spans="10:50" x14ac:dyDescent="0.5"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</row>
    <row r="1034" spans="10:50" x14ac:dyDescent="0.5"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</row>
    <row r="1035" spans="10:50" x14ac:dyDescent="0.5"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</row>
    <row r="1036" spans="10:50" x14ac:dyDescent="0.5"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</row>
    <row r="1037" spans="10:50" x14ac:dyDescent="0.5"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</row>
    <row r="1038" spans="10:50" x14ac:dyDescent="0.5"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</row>
    <row r="1039" spans="10:50" x14ac:dyDescent="0.5"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</row>
    <row r="1040" spans="10:50" x14ac:dyDescent="0.5"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</row>
    <row r="1041" spans="10:50" x14ac:dyDescent="0.5"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</row>
    <row r="1042" spans="10:50" x14ac:dyDescent="0.5"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</row>
    <row r="1043" spans="10:50" x14ac:dyDescent="0.5"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</row>
    <row r="1044" spans="10:50" x14ac:dyDescent="0.5"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</row>
    <row r="1045" spans="10:50" x14ac:dyDescent="0.5"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</row>
    <row r="1046" spans="10:50" x14ac:dyDescent="0.5"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</row>
    <row r="1047" spans="10:50" x14ac:dyDescent="0.5"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</row>
    <row r="1048" spans="10:50" x14ac:dyDescent="0.5"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</row>
    <row r="1049" spans="10:50" x14ac:dyDescent="0.5"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</row>
    <row r="1050" spans="10:50" x14ac:dyDescent="0.5"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</row>
    <row r="1051" spans="10:50" x14ac:dyDescent="0.5"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</row>
    <row r="1052" spans="10:50" x14ac:dyDescent="0.5"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</row>
    <row r="1053" spans="10:50" x14ac:dyDescent="0.5"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</row>
    <row r="1054" spans="10:50" x14ac:dyDescent="0.5"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  <c r="AX1054" s="70"/>
    </row>
    <row r="1055" spans="10:50" x14ac:dyDescent="0.5"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</row>
    <row r="1056" spans="10:50" x14ac:dyDescent="0.5"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</row>
    <row r="1057" spans="10:50" x14ac:dyDescent="0.5"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</row>
    <row r="1058" spans="10:50" x14ac:dyDescent="0.5"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</row>
    <row r="1059" spans="10:50" x14ac:dyDescent="0.5"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</row>
    <row r="1060" spans="10:50" x14ac:dyDescent="0.5"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</row>
    <row r="1061" spans="10:50" x14ac:dyDescent="0.5"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  <c r="AX1061" s="70"/>
    </row>
    <row r="1062" spans="10:50" x14ac:dyDescent="0.5"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</row>
    <row r="1063" spans="10:50" x14ac:dyDescent="0.5"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</row>
    <row r="1064" spans="10:50" x14ac:dyDescent="0.5"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</row>
    <row r="1065" spans="10:50" x14ac:dyDescent="0.5"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</row>
    <row r="1066" spans="10:50" x14ac:dyDescent="0.5"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</row>
    <row r="1067" spans="10:50" x14ac:dyDescent="0.5"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</row>
    <row r="1068" spans="10:50" x14ac:dyDescent="0.5"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</row>
    <row r="1069" spans="10:50" x14ac:dyDescent="0.5"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</row>
    <row r="1070" spans="10:50" x14ac:dyDescent="0.5"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</row>
    <row r="1071" spans="10:50" x14ac:dyDescent="0.5"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</row>
    <row r="1072" spans="10:50" x14ac:dyDescent="0.5"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</row>
    <row r="1073" spans="10:50" x14ac:dyDescent="0.5"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</row>
    <row r="1074" spans="10:50" x14ac:dyDescent="0.5"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</row>
    <row r="1075" spans="10:50" x14ac:dyDescent="0.5"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</row>
    <row r="1076" spans="10:50" x14ac:dyDescent="0.5"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</row>
    <row r="1077" spans="10:50" x14ac:dyDescent="0.5"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</row>
    <row r="1078" spans="10:50" x14ac:dyDescent="0.5"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</row>
    <row r="1079" spans="10:50" x14ac:dyDescent="0.5"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</row>
    <row r="1080" spans="10:50" x14ac:dyDescent="0.5"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</row>
    <row r="1081" spans="10:50" x14ac:dyDescent="0.5"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</row>
    <row r="1082" spans="10:50" x14ac:dyDescent="0.5"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</row>
    <row r="1083" spans="10:50" x14ac:dyDescent="0.5"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</row>
    <row r="1084" spans="10:50" x14ac:dyDescent="0.5"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</row>
    <row r="1085" spans="10:50" x14ac:dyDescent="0.5"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</row>
    <row r="1086" spans="10:50" x14ac:dyDescent="0.5"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</row>
    <row r="1087" spans="10:50" x14ac:dyDescent="0.5"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</row>
    <row r="1088" spans="10:50" x14ac:dyDescent="0.5"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</row>
    <row r="1089" spans="10:50" x14ac:dyDescent="0.5"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</row>
    <row r="1090" spans="10:50" x14ac:dyDescent="0.5"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</row>
    <row r="1091" spans="10:50" x14ac:dyDescent="0.5"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</row>
    <row r="1092" spans="10:50" x14ac:dyDescent="0.5"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</row>
    <row r="1093" spans="10:50" x14ac:dyDescent="0.5"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</row>
    <row r="1094" spans="10:50" x14ac:dyDescent="0.5"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</row>
    <row r="1095" spans="10:50" x14ac:dyDescent="0.5"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</row>
    <row r="1096" spans="10:50" x14ac:dyDescent="0.5"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</row>
    <row r="1097" spans="10:50" x14ac:dyDescent="0.5"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</row>
    <row r="1098" spans="10:50" x14ac:dyDescent="0.5"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</row>
    <row r="1099" spans="10:50" x14ac:dyDescent="0.5"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</row>
    <row r="1100" spans="10:50" x14ac:dyDescent="0.5"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</row>
    <row r="1101" spans="10:50" x14ac:dyDescent="0.5"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</row>
    <row r="1102" spans="10:50" x14ac:dyDescent="0.5"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</row>
    <row r="1103" spans="10:50" x14ac:dyDescent="0.5"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</row>
    <row r="1104" spans="10:50" x14ac:dyDescent="0.5"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</row>
    <row r="1105" spans="10:50" x14ac:dyDescent="0.5"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</row>
    <row r="1106" spans="10:50" x14ac:dyDescent="0.5"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</row>
    <row r="1107" spans="10:50" x14ac:dyDescent="0.5"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</row>
    <row r="1108" spans="10:50" x14ac:dyDescent="0.5"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</row>
    <row r="1109" spans="10:50" x14ac:dyDescent="0.5"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</row>
    <row r="1110" spans="10:50" x14ac:dyDescent="0.5"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</row>
    <row r="1111" spans="10:50" x14ac:dyDescent="0.5"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</row>
    <row r="1112" spans="10:50" x14ac:dyDescent="0.5"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</row>
    <row r="1113" spans="10:50" x14ac:dyDescent="0.5"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</row>
    <row r="1114" spans="10:50" x14ac:dyDescent="0.5"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</row>
    <row r="1115" spans="10:50" x14ac:dyDescent="0.5"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</row>
    <row r="1116" spans="10:50" x14ac:dyDescent="0.5"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  <c r="AX1116" s="70"/>
    </row>
    <row r="1117" spans="10:50" x14ac:dyDescent="0.5"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  <c r="AX1117" s="70"/>
    </row>
    <row r="1118" spans="10:50" x14ac:dyDescent="0.5"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  <c r="AX1118" s="70"/>
    </row>
    <row r="1119" spans="10:50" x14ac:dyDescent="0.5"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</row>
    <row r="1120" spans="10:50" x14ac:dyDescent="0.5"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</row>
    <row r="1121" spans="10:50" x14ac:dyDescent="0.5"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</row>
    <row r="1122" spans="10:50" x14ac:dyDescent="0.5"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  <c r="AX1122" s="70"/>
    </row>
    <row r="1123" spans="10:50" x14ac:dyDescent="0.5"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</row>
    <row r="1124" spans="10:50" x14ac:dyDescent="0.5"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</row>
    <row r="1125" spans="10:50" x14ac:dyDescent="0.5"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</row>
    <row r="1126" spans="10:50" x14ac:dyDescent="0.5"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</row>
    <row r="1127" spans="10:50" x14ac:dyDescent="0.5"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</row>
    <row r="1128" spans="10:50" x14ac:dyDescent="0.5"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</row>
    <row r="1129" spans="10:50" x14ac:dyDescent="0.5"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</row>
    <row r="1130" spans="10:50" x14ac:dyDescent="0.5"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</row>
    <row r="1131" spans="10:50" x14ac:dyDescent="0.5"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</row>
    <row r="1132" spans="10:50" x14ac:dyDescent="0.5"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</row>
    <row r="1133" spans="10:50" x14ac:dyDescent="0.5"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</row>
    <row r="1134" spans="10:50" x14ac:dyDescent="0.5"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  <c r="AX1134" s="70"/>
    </row>
    <row r="1135" spans="10:50" x14ac:dyDescent="0.5"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  <c r="AX1135" s="70"/>
    </row>
    <row r="1136" spans="10:50" x14ac:dyDescent="0.5"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</row>
    <row r="1137" spans="10:50" x14ac:dyDescent="0.5"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</row>
    <row r="1138" spans="10:50" x14ac:dyDescent="0.5"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</row>
    <row r="1139" spans="10:50" x14ac:dyDescent="0.5"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</row>
    <row r="1140" spans="10:50" x14ac:dyDescent="0.5"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</row>
    <row r="1141" spans="10:50" x14ac:dyDescent="0.5"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</row>
    <row r="1142" spans="10:50" x14ac:dyDescent="0.5"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</row>
    <row r="1143" spans="10:50" x14ac:dyDescent="0.5"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</row>
    <row r="1144" spans="10:50" x14ac:dyDescent="0.5"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</row>
    <row r="1145" spans="10:50" x14ac:dyDescent="0.5"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  <c r="AW1145" s="70"/>
      <c r="AX1145" s="70"/>
    </row>
    <row r="1146" spans="10:50" x14ac:dyDescent="0.5"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  <c r="AW1146" s="70"/>
      <c r="AX1146" s="70"/>
    </row>
    <row r="1147" spans="10:50" x14ac:dyDescent="0.5"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  <c r="AW1147" s="70"/>
      <c r="AX1147" s="70"/>
    </row>
    <row r="1148" spans="10:50" x14ac:dyDescent="0.5"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  <c r="AX1148" s="70"/>
    </row>
    <row r="1149" spans="10:50" x14ac:dyDescent="0.5"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</row>
    <row r="1150" spans="10:50" x14ac:dyDescent="0.5"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</row>
    <row r="1151" spans="10:50" x14ac:dyDescent="0.5"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</row>
    <row r="1152" spans="10:50" x14ac:dyDescent="0.5"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</row>
    <row r="1153" spans="10:50" x14ac:dyDescent="0.5"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</row>
    <row r="1154" spans="10:50" x14ac:dyDescent="0.5"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</row>
    <row r="1155" spans="10:50" x14ac:dyDescent="0.5"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</row>
    <row r="1156" spans="10:50" x14ac:dyDescent="0.5"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</row>
    <row r="1157" spans="10:50" x14ac:dyDescent="0.5"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</row>
    <row r="1158" spans="10:50" x14ac:dyDescent="0.5"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</row>
    <row r="1159" spans="10:50" x14ac:dyDescent="0.5"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</row>
    <row r="1160" spans="10:50" x14ac:dyDescent="0.5"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</row>
    <row r="1161" spans="10:50" x14ac:dyDescent="0.5"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</row>
    <row r="1162" spans="10:50" x14ac:dyDescent="0.5"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</row>
    <row r="1163" spans="10:50" x14ac:dyDescent="0.5"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</row>
    <row r="1164" spans="10:50" x14ac:dyDescent="0.5"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</row>
    <row r="1165" spans="10:50" x14ac:dyDescent="0.5"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</row>
    <row r="1166" spans="10:50" x14ac:dyDescent="0.5"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</row>
    <row r="1167" spans="10:50" x14ac:dyDescent="0.5"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</row>
    <row r="1168" spans="10:50" x14ac:dyDescent="0.5"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</row>
    <row r="1169" spans="10:50" x14ac:dyDescent="0.5"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</row>
    <row r="1170" spans="10:50" x14ac:dyDescent="0.5"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</row>
    <row r="1171" spans="10:50" x14ac:dyDescent="0.5"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</row>
    <row r="1172" spans="10:50" x14ac:dyDescent="0.5"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</row>
    <row r="1173" spans="10:50" x14ac:dyDescent="0.5"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</row>
    <row r="1174" spans="10:50" x14ac:dyDescent="0.5"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</row>
    <row r="1175" spans="10:50" x14ac:dyDescent="0.5"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</row>
    <row r="1176" spans="10:50" x14ac:dyDescent="0.5"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</row>
    <row r="1177" spans="10:50" x14ac:dyDescent="0.5"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</row>
    <row r="1178" spans="10:50" x14ac:dyDescent="0.5"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</row>
    <row r="1179" spans="10:50" x14ac:dyDescent="0.5"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</row>
    <row r="1180" spans="10:50" x14ac:dyDescent="0.5"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</row>
    <row r="1181" spans="10:50" x14ac:dyDescent="0.5"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</row>
    <row r="1182" spans="10:50" x14ac:dyDescent="0.5"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</row>
    <row r="1183" spans="10:50" x14ac:dyDescent="0.5"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</row>
    <row r="1184" spans="10:50" x14ac:dyDescent="0.5"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</row>
    <row r="1185" spans="10:50" x14ac:dyDescent="0.5"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</row>
    <row r="1186" spans="10:50" x14ac:dyDescent="0.5"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</row>
    <row r="1187" spans="10:50" x14ac:dyDescent="0.5"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</row>
    <row r="1188" spans="10:50" x14ac:dyDescent="0.5"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</row>
    <row r="1189" spans="10:50" x14ac:dyDescent="0.5"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</row>
    <row r="1190" spans="10:50" x14ac:dyDescent="0.5"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</row>
    <row r="1191" spans="10:50" x14ac:dyDescent="0.5"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</row>
    <row r="1192" spans="10:50" x14ac:dyDescent="0.5"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</row>
    <row r="1193" spans="10:50" x14ac:dyDescent="0.5"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</row>
    <row r="1194" spans="10:50" x14ac:dyDescent="0.5"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</row>
    <row r="1195" spans="10:50" x14ac:dyDescent="0.5"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</row>
    <row r="1196" spans="10:50" x14ac:dyDescent="0.5"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</row>
    <row r="1197" spans="10:50" x14ac:dyDescent="0.5"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</row>
    <row r="1198" spans="10:50" x14ac:dyDescent="0.5"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</row>
    <row r="1199" spans="10:50" x14ac:dyDescent="0.5"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</row>
    <row r="1200" spans="10:50" x14ac:dyDescent="0.5"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</row>
    <row r="1201" spans="10:50" x14ac:dyDescent="0.5"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</row>
    <row r="1202" spans="10:50" x14ac:dyDescent="0.5"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</row>
    <row r="1203" spans="10:50" x14ac:dyDescent="0.5"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</row>
    <row r="1204" spans="10:50" x14ac:dyDescent="0.5"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</row>
    <row r="1205" spans="10:50" x14ac:dyDescent="0.5"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</row>
    <row r="1206" spans="10:50" x14ac:dyDescent="0.5"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</row>
    <row r="1207" spans="10:50" x14ac:dyDescent="0.5"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</row>
    <row r="1208" spans="10:50" x14ac:dyDescent="0.5"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</row>
    <row r="1209" spans="10:50" x14ac:dyDescent="0.5"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</row>
    <row r="1210" spans="10:50" x14ac:dyDescent="0.5"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</row>
    <row r="1211" spans="10:50" x14ac:dyDescent="0.5"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</row>
    <row r="1212" spans="10:50" x14ac:dyDescent="0.5"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</row>
    <row r="1213" spans="10:50" x14ac:dyDescent="0.5"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</row>
    <row r="1214" spans="10:50" x14ac:dyDescent="0.5"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</row>
    <row r="1215" spans="10:50" x14ac:dyDescent="0.5"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</row>
    <row r="1216" spans="10:50" x14ac:dyDescent="0.5"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</row>
    <row r="1217" spans="10:50" x14ac:dyDescent="0.5"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</row>
    <row r="1218" spans="10:50" x14ac:dyDescent="0.5"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</row>
    <row r="1219" spans="10:50" x14ac:dyDescent="0.5"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</row>
    <row r="1220" spans="10:50" x14ac:dyDescent="0.5"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</row>
    <row r="1221" spans="10:50" x14ac:dyDescent="0.5"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</row>
    <row r="1222" spans="10:50" x14ac:dyDescent="0.5"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</row>
    <row r="1223" spans="10:50" x14ac:dyDescent="0.5"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</row>
    <row r="1224" spans="10:50" x14ac:dyDescent="0.5"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</row>
    <row r="1225" spans="10:50" x14ac:dyDescent="0.5"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</row>
    <row r="1226" spans="10:50" x14ac:dyDescent="0.5"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</row>
    <row r="1227" spans="10:50" x14ac:dyDescent="0.5"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</row>
    <row r="1228" spans="10:50" x14ac:dyDescent="0.5"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</row>
    <row r="1229" spans="10:50" x14ac:dyDescent="0.5"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</row>
    <row r="1230" spans="10:50" x14ac:dyDescent="0.5"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</row>
    <row r="1231" spans="10:50" x14ac:dyDescent="0.5"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</row>
    <row r="1232" spans="10:50" x14ac:dyDescent="0.5"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</row>
    <row r="1233" spans="10:50" x14ac:dyDescent="0.5"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</row>
    <row r="1234" spans="10:50" x14ac:dyDescent="0.5"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</row>
    <row r="1235" spans="10:50" x14ac:dyDescent="0.5"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</row>
    <row r="1236" spans="10:50" x14ac:dyDescent="0.5"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</row>
    <row r="1237" spans="10:50" x14ac:dyDescent="0.5"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</row>
    <row r="1238" spans="10:50" x14ac:dyDescent="0.5"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</row>
    <row r="1239" spans="10:50" x14ac:dyDescent="0.5"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</row>
    <row r="1240" spans="10:50" x14ac:dyDescent="0.5"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</row>
    <row r="1241" spans="10:50" x14ac:dyDescent="0.5"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</row>
    <row r="1242" spans="10:50" x14ac:dyDescent="0.5"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</row>
    <row r="1243" spans="10:50" x14ac:dyDescent="0.5"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</row>
    <row r="1244" spans="10:50" x14ac:dyDescent="0.5"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</row>
    <row r="1245" spans="10:50" x14ac:dyDescent="0.5"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</row>
    <row r="1246" spans="10:50" x14ac:dyDescent="0.5"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</row>
    <row r="1247" spans="10:50" x14ac:dyDescent="0.5"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</row>
    <row r="1248" spans="10:50" x14ac:dyDescent="0.5"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</row>
    <row r="1249" spans="10:50" x14ac:dyDescent="0.5"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</row>
    <row r="1250" spans="10:50" x14ac:dyDescent="0.5"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</row>
    <row r="1251" spans="10:50" x14ac:dyDescent="0.5"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</row>
    <row r="1252" spans="10:50" x14ac:dyDescent="0.5"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</row>
    <row r="1253" spans="10:50" x14ac:dyDescent="0.5"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</row>
    <row r="1254" spans="10:50" x14ac:dyDescent="0.5"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</row>
    <row r="1255" spans="10:50" x14ac:dyDescent="0.5"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</row>
    <row r="1256" spans="10:50" x14ac:dyDescent="0.5"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</row>
    <row r="1257" spans="10:50" x14ac:dyDescent="0.5"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</row>
    <row r="1258" spans="10:50" x14ac:dyDescent="0.5"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</row>
    <row r="1259" spans="10:50" x14ac:dyDescent="0.5"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</row>
    <row r="1260" spans="10:50" x14ac:dyDescent="0.5"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</row>
    <row r="1261" spans="10:50" x14ac:dyDescent="0.5"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</row>
    <row r="1262" spans="10:50" x14ac:dyDescent="0.5"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</row>
    <row r="1263" spans="10:50" x14ac:dyDescent="0.5"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</row>
    <row r="1264" spans="10:50" x14ac:dyDescent="0.5"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</row>
    <row r="1265" spans="10:50" x14ac:dyDescent="0.5"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</row>
    <row r="1266" spans="10:50" x14ac:dyDescent="0.5">
      <c r="J1266" s="70"/>
      <c r="K1266" s="70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</row>
    <row r="1267" spans="10:50" x14ac:dyDescent="0.5"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</row>
    <row r="1268" spans="10:50" x14ac:dyDescent="0.5"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</row>
    <row r="1269" spans="10:50" x14ac:dyDescent="0.5">
      <c r="J1269" s="70"/>
      <c r="K1269" s="70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</row>
    <row r="1270" spans="10:50" x14ac:dyDescent="0.5"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</row>
    <row r="1271" spans="10:50" x14ac:dyDescent="0.5"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</row>
    <row r="1272" spans="10:50" x14ac:dyDescent="0.5"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</row>
    <row r="1273" spans="10:50" x14ac:dyDescent="0.5"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</row>
    <row r="1274" spans="10:50" x14ac:dyDescent="0.5"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</row>
    <row r="1275" spans="10:50" x14ac:dyDescent="0.5"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</row>
    <row r="1276" spans="10:50" x14ac:dyDescent="0.5"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</row>
    <row r="1277" spans="10:50" x14ac:dyDescent="0.5"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</row>
    <row r="1278" spans="10:50" x14ac:dyDescent="0.5"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</row>
    <row r="1279" spans="10:50" x14ac:dyDescent="0.5"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</row>
    <row r="1280" spans="10:50" x14ac:dyDescent="0.5"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</row>
    <row r="1281" spans="10:50" x14ac:dyDescent="0.5"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  <c r="AW1281" s="70"/>
      <c r="AX1281" s="70"/>
    </row>
    <row r="1282" spans="10:50" x14ac:dyDescent="0.5"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  <c r="AV1282" s="70"/>
      <c r="AW1282" s="70"/>
      <c r="AX1282" s="70"/>
    </row>
    <row r="1283" spans="10:50" x14ac:dyDescent="0.5"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  <c r="AW1283" s="70"/>
      <c r="AX1283" s="70"/>
    </row>
    <row r="1284" spans="10:50" x14ac:dyDescent="0.5">
      <c r="J1284" s="70"/>
      <c r="K1284" s="70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  <c r="AW1284" s="70"/>
      <c r="AX1284" s="70"/>
    </row>
    <row r="1285" spans="10:50" x14ac:dyDescent="0.5"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  <c r="AV1285" s="70"/>
      <c r="AW1285" s="70"/>
      <c r="AX1285" s="70"/>
    </row>
    <row r="1286" spans="10:50" x14ac:dyDescent="0.5"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  <c r="AW1286" s="70"/>
      <c r="AX1286" s="70"/>
    </row>
    <row r="1287" spans="10:50" x14ac:dyDescent="0.5"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  <c r="AX1287" s="70"/>
    </row>
    <row r="1288" spans="10:50" x14ac:dyDescent="0.5">
      <c r="J1288" s="70"/>
      <c r="K1288" s="70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  <c r="AX1288" s="70"/>
    </row>
    <row r="1289" spans="10:50" x14ac:dyDescent="0.5">
      <c r="J1289" s="70"/>
      <c r="K1289" s="70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  <c r="AX1289" s="70"/>
    </row>
    <row r="1290" spans="10:50" x14ac:dyDescent="0.5">
      <c r="J1290" s="70"/>
      <c r="K1290" s="70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  <c r="AV1290" s="70"/>
      <c r="AW1290" s="70"/>
      <c r="AX1290" s="70"/>
    </row>
    <row r="1291" spans="10:50" x14ac:dyDescent="0.5">
      <c r="J1291" s="70"/>
      <c r="K1291" s="70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  <c r="AW1291" s="70"/>
      <c r="AX1291" s="70"/>
    </row>
    <row r="1292" spans="10:50" x14ac:dyDescent="0.5">
      <c r="J1292" s="70"/>
      <c r="K1292" s="70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  <c r="AV1292" s="70"/>
      <c r="AW1292" s="70"/>
      <c r="AX1292" s="70"/>
    </row>
    <row r="1293" spans="10:50" x14ac:dyDescent="0.5">
      <c r="J1293" s="70"/>
      <c r="K1293" s="70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  <c r="AV1293" s="70"/>
      <c r="AW1293" s="70"/>
      <c r="AX1293" s="70"/>
    </row>
    <row r="1294" spans="10:50" x14ac:dyDescent="0.5">
      <c r="J1294" s="70"/>
      <c r="K1294" s="70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  <c r="AV1294" s="70"/>
      <c r="AW1294" s="70"/>
      <c r="AX1294" s="70"/>
    </row>
    <row r="1295" spans="10:50" x14ac:dyDescent="0.5">
      <c r="J1295" s="70"/>
      <c r="K1295" s="70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  <c r="AV1295" s="70"/>
      <c r="AW1295" s="70"/>
      <c r="AX1295" s="70"/>
    </row>
    <row r="1296" spans="10:50" x14ac:dyDescent="0.5">
      <c r="J1296" s="70"/>
      <c r="K1296" s="70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  <c r="AW1296" s="70"/>
      <c r="AX1296" s="70"/>
    </row>
    <row r="1297" spans="10:50" x14ac:dyDescent="0.5">
      <c r="J1297" s="70"/>
      <c r="K1297" s="70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  <c r="AX1297" s="70"/>
    </row>
    <row r="1298" spans="10:50" x14ac:dyDescent="0.5">
      <c r="J1298" s="70"/>
      <c r="K1298" s="70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</row>
    <row r="1299" spans="10:50" x14ac:dyDescent="0.5">
      <c r="J1299" s="70"/>
      <c r="K1299" s="70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</row>
    <row r="1300" spans="10:50" x14ac:dyDescent="0.5">
      <c r="J1300" s="70"/>
      <c r="K1300" s="70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</row>
    <row r="1301" spans="10:50" x14ac:dyDescent="0.5">
      <c r="J1301" s="70"/>
      <c r="K1301" s="70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  <c r="AW1301" s="70"/>
      <c r="AX1301" s="70"/>
    </row>
    <row r="1302" spans="10:50" x14ac:dyDescent="0.5">
      <c r="J1302" s="70"/>
      <c r="K1302" s="70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  <c r="AV1302" s="70"/>
      <c r="AW1302" s="70"/>
      <c r="AX1302" s="70"/>
    </row>
    <row r="1303" spans="10:50" x14ac:dyDescent="0.5">
      <c r="J1303" s="70"/>
      <c r="K1303" s="70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  <c r="AW1303" s="70"/>
      <c r="AX1303" s="70"/>
    </row>
    <row r="1304" spans="10:50" x14ac:dyDescent="0.5">
      <c r="J1304" s="70"/>
      <c r="K1304" s="70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</row>
    <row r="1305" spans="10:50" x14ac:dyDescent="0.5">
      <c r="J1305" s="70"/>
      <c r="K1305" s="70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</row>
    <row r="1306" spans="10:50" x14ac:dyDescent="0.5">
      <c r="J1306" s="70"/>
      <c r="K1306" s="70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</row>
    <row r="1307" spans="10:50" x14ac:dyDescent="0.5">
      <c r="J1307" s="70"/>
      <c r="K1307" s="70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  <c r="AW1307" s="70"/>
      <c r="AX1307" s="70"/>
    </row>
    <row r="1308" spans="10:50" x14ac:dyDescent="0.5">
      <c r="J1308" s="70"/>
      <c r="K1308" s="70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  <c r="AW1308" s="70"/>
      <c r="AX1308" s="70"/>
    </row>
    <row r="1309" spans="10:50" x14ac:dyDescent="0.5">
      <c r="J1309" s="70"/>
      <c r="K1309" s="70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  <c r="AW1309" s="70"/>
      <c r="AX1309" s="70"/>
    </row>
    <row r="1310" spans="10:50" x14ac:dyDescent="0.5">
      <c r="J1310" s="70"/>
      <c r="K1310" s="70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  <c r="AW1310" s="70"/>
      <c r="AX1310" s="70"/>
    </row>
    <row r="1311" spans="10:50" x14ac:dyDescent="0.5">
      <c r="J1311" s="70"/>
      <c r="K1311" s="70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  <c r="AV1311" s="70"/>
      <c r="AW1311" s="70"/>
      <c r="AX1311" s="70"/>
    </row>
    <row r="1312" spans="10:50" x14ac:dyDescent="0.5">
      <c r="J1312" s="70"/>
      <c r="K1312" s="70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  <c r="AV1312" s="70"/>
      <c r="AW1312" s="70"/>
      <c r="AX1312" s="70"/>
    </row>
    <row r="1313" spans="10:50" x14ac:dyDescent="0.5">
      <c r="J1313" s="70"/>
      <c r="K1313" s="70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  <c r="AV1313" s="70"/>
      <c r="AW1313" s="70"/>
      <c r="AX1313" s="70"/>
    </row>
    <row r="1314" spans="10:50" x14ac:dyDescent="0.5">
      <c r="J1314" s="70"/>
      <c r="K1314" s="70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  <c r="AV1314" s="70"/>
      <c r="AW1314" s="70"/>
      <c r="AX1314" s="70"/>
    </row>
    <row r="1315" spans="10:50" x14ac:dyDescent="0.5">
      <c r="J1315" s="70"/>
      <c r="K1315" s="70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  <c r="AV1315" s="70"/>
      <c r="AW1315" s="70"/>
      <c r="AX1315" s="70"/>
    </row>
    <row r="1316" spans="10:50" x14ac:dyDescent="0.5"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</row>
    <row r="1317" spans="10:50" x14ac:dyDescent="0.5"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</row>
    <row r="1318" spans="10:50" x14ac:dyDescent="0.5">
      <c r="J1318" s="70"/>
      <c r="K1318" s="70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  <c r="AX1318" s="70"/>
    </row>
    <row r="1319" spans="10:50" x14ac:dyDescent="0.5">
      <c r="J1319" s="70"/>
      <c r="K1319" s="70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  <c r="AV1319" s="70"/>
      <c r="AW1319" s="70"/>
      <c r="AX1319" s="70"/>
    </row>
    <row r="1320" spans="10:50" x14ac:dyDescent="0.5">
      <c r="J1320" s="70"/>
      <c r="K1320" s="70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  <c r="AW1320" s="70"/>
      <c r="AX1320" s="70"/>
    </row>
    <row r="1321" spans="10:50" x14ac:dyDescent="0.5">
      <c r="J1321" s="70"/>
      <c r="K1321" s="70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  <c r="AV1321" s="70"/>
      <c r="AW1321" s="70"/>
      <c r="AX1321" s="70"/>
    </row>
    <row r="1322" spans="10:50" x14ac:dyDescent="0.5">
      <c r="J1322" s="70"/>
      <c r="K1322" s="70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  <c r="AV1322" s="70"/>
      <c r="AW1322" s="70"/>
      <c r="AX1322" s="70"/>
    </row>
    <row r="1323" spans="10:50" x14ac:dyDescent="0.5">
      <c r="J1323" s="70"/>
      <c r="K1323" s="70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  <c r="AV1323" s="70"/>
      <c r="AW1323" s="70"/>
      <c r="AX1323" s="70"/>
    </row>
    <row r="1324" spans="10:50" x14ac:dyDescent="0.5">
      <c r="J1324" s="70"/>
      <c r="K1324" s="70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  <c r="AV1324" s="70"/>
      <c r="AW1324" s="70"/>
      <c r="AX1324" s="70"/>
    </row>
    <row r="1325" spans="10:50" x14ac:dyDescent="0.5"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  <c r="AW1325" s="70"/>
      <c r="AX1325" s="70"/>
    </row>
    <row r="1326" spans="10:50" x14ac:dyDescent="0.5">
      <c r="J1326" s="70"/>
      <c r="K1326" s="70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  <c r="AX1326" s="70"/>
    </row>
    <row r="1327" spans="10:50" x14ac:dyDescent="0.5">
      <c r="J1327" s="70"/>
      <c r="K1327" s="70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</row>
    <row r="1328" spans="10:50" x14ac:dyDescent="0.5"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</row>
    <row r="1329" spans="10:50" x14ac:dyDescent="0.5">
      <c r="J1329" s="70"/>
      <c r="K1329" s="70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</row>
    <row r="1330" spans="10:50" x14ac:dyDescent="0.5">
      <c r="J1330" s="70"/>
      <c r="K1330" s="70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  <c r="AV1330" s="70"/>
      <c r="AW1330" s="70"/>
      <c r="AX1330" s="70"/>
    </row>
    <row r="1331" spans="10:50" x14ac:dyDescent="0.5">
      <c r="J1331" s="70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  <c r="AW1331" s="70"/>
      <c r="AX1331" s="70"/>
    </row>
    <row r="1332" spans="10:50" x14ac:dyDescent="0.5">
      <c r="J1332" s="70"/>
      <c r="K1332" s="70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  <c r="AW1332" s="70"/>
      <c r="AX1332" s="70"/>
    </row>
    <row r="1333" spans="10:50" x14ac:dyDescent="0.5">
      <c r="J1333" s="70"/>
      <c r="K1333" s="70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</row>
    <row r="1334" spans="10:50" x14ac:dyDescent="0.5">
      <c r="J1334" s="70"/>
      <c r="K1334" s="70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</row>
    <row r="1335" spans="10:50" x14ac:dyDescent="0.5">
      <c r="J1335" s="70"/>
      <c r="K1335" s="70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</row>
    <row r="1336" spans="10:50" x14ac:dyDescent="0.5">
      <c r="J1336" s="70"/>
      <c r="K1336" s="70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  <c r="AW1336" s="70"/>
      <c r="AX1336" s="70"/>
    </row>
    <row r="1337" spans="10:50" x14ac:dyDescent="0.5"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  <c r="AW1337" s="70"/>
      <c r="AX1337" s="70"/>
    </row>
    <row r="1338" spans="10:50" x14ac:dyDescent="0.5">
      <c r="J1338" s="70"/>
      <c r="K1338" s="70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  <c r="AW1338" s="70"/>
      <c r="AX1338" s="70"/>
    </row>
    <row r="1339" spans="10:50" x14ac:dyDescent="0.5">
      <c r="J1339" s="70"/>
      <c r="K1339" s="70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  <c r="AV1339" s="70"/>
      <c r="AW1339" s="70"/>
      <c r="AX1339" s="70"/>
    </row>
    <row r="1340" spans="10:50" x14ac:dyDescent="0.5"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  <c r="AW1340" s="70"/>
      <c r="AX1340" s="70"/>
    </row>
    <row r="1341" spans="10:50" x14ac:dyDescent="0.5">
      <c r="J1341" s="70"/>
      <c r="K1341" s="70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  <c r="AV1341" s="70"/>
      <c r="AW1341" s="70"/>
      <c r="AX1341" s="70"/>
    </row>
    <row r="1342" spans="10:50" x14ac:dyDescent="0.5">
      <c r="J1342" s="70"/>
      <c r="K1342" s="70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  <c r="AV1342" s="70"/>
      <c r="AW1342" s="70"/>
      <c r="AX1342" s="70"/>
    </row>
    <row r="1343" spans="10:50" x14ac:dyDescent="0.5">
      <c r="J1343" s="70"/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  <c r="AW1343" s="70"/>
      <c r="AX1343" s="70"/>
    </row>
    <row r="1344" spans="10:50" x14ac:dyDescent="0.5">
      <c r="J1344" s="70"/>
      <c r="K1344" s="70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  <c r="AX1344" s="70"/>
    </row>
    <row r="1345" spans="10:50" x14ac:dyDescent="0.5">
      <c r="J1345" s="70"/>
      <c r="K1345" s="70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</row>
    <row r="1346" spans="10:50" x14ac:dyDescent="0.5"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  <c r="AX1346" s="70"/>
    </row>
    <row r="1347" spans="10:50" x14ac:dyDescent="0.5">
      <c r="J1347" s="70"/>
      <c r="K1347" s="70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  <c r="AX1347" s="70"/>
    </row>
    <row r="1348" spans="10:50" x14ac:dyDescent="0.5">
      <c r="J1348" s="70"/>
      <c r="K1348" s="70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  <c r="AV1348" s="70"/>
      <c r="AW1348" s="70"/>
      <c r="AX1348" s="70"/>
    </row>
    <row r="1349" spans="10:50" x14ac:dyDescent="0.5"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  <c r="AV1349" s="70"/>
      <c r="AW1349" s="70"/>
      <c r="AX1349" s="70"/>
    </row>
    <row r="1350" spans="10:50" x14ac:dyDescent="0.5">
      <c r="J1350" s="70"/>
      <c r="K1350" s="70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  <c r="AW1350" s="70"/>
      <c r="AX1350" s="70"/>
    </row>
    <row r="1351" spans="10:50" x14ac:dyDescent="0.5"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  <c r="AW1351" s="70"/>
      <c r="AX1351" s="70"/>
    </row>
    <row r="1352" spans="10:50" x14ac:dyDescent="0.5"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  <c r="AV1352" s="70"/>
      <c r="AW1352" s="70"/>
      <c r="AX1352" s="70"/>
    </row>
    <row r="1353" spans="10:50" x14ac:dyDescent="0.5"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  <c r="AV1353" s="70"/>
      <c r="AW1353" s="70"/>
      <c r="AX1353" s="70"/>
    </row>
    <row r="1354" spans="10:50" x14ac:dyDescent="0.5">
      <c r="J1354" s="70"/>
      <c r="K1354" s="70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  <c r="AV1354" s="70"/>
      <c r="AW1354" s="70"/>
      <c r="AX1354" s="70"/>
    </row>
    <row r="1355" spans="10:50" x14ac:dyDescent="0.5">
      <c r="J1355" s="70"/>
      <c r="K1355" s="70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</row>
    <row r="1356" spans="10:50" x14ac:dyDescent="0.5">
      <c r="J1356" s="70"/>
      <c r="K1356" s="70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</row>
    <row r="1357" spans="10:50" x14ac:dyDescent="0.5">
      <c r="J1357" s="70"/>
      <c r="K1357" s="70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</row>
    <row r="1358" spans="10:50" x14ac:dyDescent="0.5">
      <c r="J1358" s="70"/>
      <c r="K1358" s="70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</row>
    <row r="1359" spans="10:50" x14ac:dyDescent="0.5">
      <c r="J1359" s="70"/>
      <c r="K1359" s="70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  <c r="AV1359" s="70"/>
      <c r="AW1359" s="70"/>
      <c r="AX1359" s="70"/>
    </row>
    <row r="1360" spans="10:50" x14ac:dyDescent="0.5">
      <c r="J1360" s="70"/>
      <c r="K1360" s="70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  <c r="AV1360" s="70"/>
      <c r="AW1360" s="70"/>
      <c r="AX1360" s="70"/>
    </row>
    <row r="1361" spans="10:50" x14ac:dyDescent="0.5">
      <c r="J1361" s="70"/>
      <c r="K1361" s="70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  <c r="AV1361" s="70"/>
      <c r="AW1361" s="70"/>
      <c r="AX1361" s="70"/>
    </row>
    <row r="1362" spans="10:50" x14ac:dyDescent="0.5">
      <c r="J1362" s="70"/>
      <c r="K1362" s="70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</row>
    <row r="1363" spans="10:50" x14ac:dyDescent="0.5">
      <c r="J1363" s="70"/>
      <c r="K1363" s="70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</row>
    <row r="1364" spans="10:50" x14ac:dyDescent="0.5">
      <c r="J1364" s="70"/>
      <c r="K1364" s="70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</row>
    <row r="1365" spans="10:50" x14ac:dyDescent="0.5"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  <c r="AW1365" s="70"/>
      <c r="AX1365" s="70"/>
    </row>
    <row r="1366" spans="10:50" x14ac:dyDescent="0.5">
      <c r="J1366" s="70"/>
      <c r="K1366" s="70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  <c r="AW1366" s="70"/>
      <c r="AX1366" s="70"/>
    </row>
    <row r="1367" spans="10:50" x14ac:dyDescent="0.5"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  <c r="AW1367" s="70"/>
      <c r="AX1367" s="70"/>
    </row>
    <row r="1368" spans="10:50" x14ac:dyDescent="0.5">
      <c r="J1368" s="70"/>
      <c r="K1368" s="70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  <c r="AV1368" s="70"/>
      <c r="AW1368" s="70"/>
      <c r="AX1368" s="70"/>
    </row>
    <row r="1369" spans="10:50" x14ac:dyDescent="0.5">
      <c r="J1369" s="70"/>
      <c r="K1369" s="70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  <c r="AW1369" s="70"/>
      <c r="AX1369" s="70"/>
    </row>
    <row r="1370" spans="10:50" x14ac:dyDescent="0.5">
      <c r="J1370" s="70"/>
      <c r="K1370" s="70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  <c r="AW1370" s="70"/>
      <c r="AX1370" s="70"/>
    </row>
    <row r="1371" spans="10:50" x14ac:dyDescent="0.5">
      <c r="J1371" s="70"/>
      <c r="K1371" s="70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  <c r="AV1371" s="70"/>
      <c r="AW1371" s="70"/>
      <c r="AX1371" s="70"/>
    </row>
    <row r="1372" spans="10:50" x14ac:dyDescent="0.5">
      <c r="J1372" s="70"/>
      <c r="K1372" s="70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  <c r="AV1372" s="70"/>
      <c r="AW1372" s="70"/>
      <c r="AX1372" s="70"/>
    </row>
    <row r="1373" spans="10:50" x14ac:dyDescent="0.5">
      <c r="J1373" s="70"/>
      <c r="K1373" s="70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70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  <c r="AU1373" s="70"/>
      <c r="AV1373" s="70"/>
      <c r="AW1373" s="70"/>
      <c r="AX1373" s="70"/>
    </row>
    <row r="1374" spans="10:50" x14ac:dyDescent="0.5">
      <c r="J1374" s="70"/>
      <c r="K1374" s="70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70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  <c r="AW1374" s="70"/>
      <c r="AX1374" s="70"/>
    </row>
    <row r="1375" spans="10:50" x14ac:dyDescent="0.5">
      <c r="J1375" s="70"/>
      <c r="K1375" s="70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70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  <c r="AW1375" s="70"/>
      <c r="AX1375" s="70"/>
    </row>
    <row r="1376" spans="10:50" x14ac:dyDescent="0.5">
      <c r="J1376" s="70"/>
      <c r="K1376" s="70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70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  <c r="AW1376" s="70"/>
      <c r="AX1376" s="70"/>
    </row>
    <row r="1377" spans="10:50" x14ac:dyDescent="0.5">
      <c r="J1377" s="70"/>
      <c r="K1377" s="70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70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  <c r="AU1377" s="70"/>
      <c r="AV1377" s="70"/>
      <c r="AW1377" s="70"/>
      <c r="AX1377" s="70"/>
    </row>
    <row r="1378" spans="10:50" x14ac:dyDescent="0.5">
      <c r="J1378" s="70"/>
      <c r="K1378" s="70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70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  <c r="AU1378" s="70"/>
      <c r="AV1378" s="70"/>
      <c r="AW1378" s="70"/>
      <c r="AX1378" s="70"/>
    </row>
    <row r="1379" spans="10:50" x14ac:dyDescent="0.5"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0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  <c r="AU1379" s="70"/>
      <c r="AV1379" s="70"/>
      <c r="AW1379" s="70"/>
      <c r="AX1379" s="70"/>
    </row>
    <row r="1380" spans="10:50" x14ac:dyDescent="0.5"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0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  <c r="AU1380" s="70"/>
      <c r="AV1380" s="70"/>
      <c r="AW1380" s="70"/>
      <c r="AX1380" s="70"/>
    </row>
    <row r="1381" spans="10:50" x14ac:dyDescent="0.5">
      <c r="J1381" s="70"/>
      <c r="K1381" s="70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  <c r="AU1381" s="70"/>
      <c r="AV1381" s="70"/>
      <c r="AW1381" s="70"/>
      <c r="AX1381" s="70"/>
    </row>
    <row r="1382" spans="10:50" x14ac:dyDescent="0.5"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  <c r="AU1382" s="70"/>
      <c r="AV1382" s="70"/>
      <c r="AW1382" s="70"/>
      <c r="AX1382" s="70"/>
    </row>
    <row r="1383" spans="10:50" x14ac:dyDescent="0.5">
      <c r="J1383" s="70"/>
      <c r="K1383" s="70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  <c r="AU1383" s="70"/>
      <c r="AV1383" s="70"/>
      <c r="AW1383" s="70"/>
      <c r="AX1383" s="70"/>
    </row>
    <row r="1384" spans="10:50" x14ac:dyDescent="0.5">
      <c r="J1384" s="70"/>
      <c r="K1384" s="70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  <c r="AW1384" s="70"/>
      <c r="AX1384" s="70"/>
    </row>
    <row r="1385" spans="10:50" x14ac:dyDescent="0.5">
      <c r="J1385" s="70"/>
      <c r="K1385" s="70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</row>
    <row r="1386" spans="10:50" x14ac:dyDescent="0.5">
      <c r="J1386" s="70"/>
      <c r="K1386" s="70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</row>
    <row r="1387" spans="10:50" x14ac:dyDescent="0.5">
      <c r="J1387" s="70"/>
      <c r="K1387" s="70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70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</row>
    <row r="1388" spans="10:50" x14ac:dyDescent="0.5">
      <c r="J1388" s="70"/>
      <c r="K1388" s="70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0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  <c r="AU1388" s="70"/>
      <c r="AV1388" s="70"/>
      <c r="AW1388" s="70"/>
      <c r="AX1388" s="70"/>
    </row>
    <row r="1389" spans="10:50" x14ac:dyDescent="0.5">
      <c r="J1389" s="70"/>
      <c r="K1389" s="70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70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  <c r="AU1389" s="70"/>
      <c r="AV1389" s="70"/>
      <c r="AW1389" s="70"/>
      <c r="AX1389" s="70"/>
    </row>
    <row r="1390" spans="10:50" x14ac:dyDescent="0.5">
      <c r="J1390" s="70"/>
      <c r="K1390" s="70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70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  <c r="AU1390" s="70"/>
      <c r="AV1390" s="70"/>
      <c r="AW1390" s="70"/>
      <c r="AX1390" s="70"/>
    </row>
    <row r="1391" spans="10:50" x14ac:dyDescent="0.5">
      <c r="J1391" s="70"/>
      <c r="K1391" s="70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0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  <c r="AX1391" s="70"/>
    </row>
    <row r="1392" spans="10:50" x14ac:dyDescent="0.5">
      <c r="J1392" s="70"/>
      <c r="K1392" s="70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70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  <c r="AX1392" s="70"/>
    </row>
    <row r="1393" spans="10:50" x14ac:dyDescent="0.5">
      <c r="J1393" s="70"/>
      <c r="K1393" s="70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70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  <c r="AX1393" s="70"/>
    </row>
    <row r="1394" spans="10:50" x14ac:dyDescent="0.5"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0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  <c r="AV1394" s="70"/>
      <c r="AW1394" s="70"/>
      <c r="AX1394" s="70"/>
    </row>
    <row r="1395" spans="10:50" x14ac:dyDescent="0.5">
      <c r="J1395" s="70"/>
      <c r="K1395" s="70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70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  <c r="AV1395" s="70"/>
      <c r="AW1395" s="70"/>
      <c r="AX1395" s="70"/>
    </row>
    <row r="1396" spans="10:50" x14ac:dyDescent="0.5">
      <c r="J1396" s="70"/>
      <c r="K1396" s="70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70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  <c r="AV1396" s="70"/>
      <c r="AW1396" s="70"/>
      <c r="AX1396" s="70"/>
    </row>
    <row r="1397" spans="10:50" x14ac:dyDescent="0.5"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0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  <c r="AU1397" s="70"/>
      <c r="AV1397" s="70"/>
      <c r="AW1397" s="70"/>
      <c r="AX1397" s="70"/>
    </row>
    <row r="1398" spans="10:50" x14ac:dyDescent="0.5">
      <c r="J1398" s="70"/>
      <c r="K1398" s="70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70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  <c r="AU1398" s="70"/>
      <c r="AV1398" s="70"/>
      <c r="AW1398" s="70"/>
      <c r="AX1398" s="70"/>
    </row>
    <row r="1399" spans="10:50" x14ac:dyDescent="0.5">
      <c r="J1399" s="70"/>
      <c r="K1399" s="70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70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  <c r="AU1399" s="70"/>
      <c r="AV1399" s="70"/>
      <c r="AW1399" s="70"/>
      <c r="AX1399" s="70"/>
    </row>
    <row r="1400" spans="10:50" x14ac:dyDescent="0.5"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  <c r="AV1400" s="70"/>
      <c r="AW1400" s="70"/>
      <c r="AX1400" s="70"/>
    </row>
    <row r="1401" spans="10:50" x14ac:dyDescent="0.5">
      <c r="J1401" s="70"/>
      <c r="K1401" s="70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70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  <c r="AU1401" s="70"/>
      <c r="AV1401" s="70"/>
      <c r="AW1401" s="70"/>
      <c r="AX1401" s="70"/>
    </row>
    <row r="1402" spans="10:50" x14ac:dyDescent="0.5">
      <c r="J1402" s="70"/>
      <c r="K1402" s="70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70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  <c r="AU1402" s="70"/>
      <c r="AV1402" s="70"/>
      <c r="AW1402" s="70"/>
      <c r="AX1402" s="70"/>
    </row>
    <row r="1403" spans="10:50" x14ac:dyDescent="0.5">
      <c r="J1403" s="70"/>
      <c r="K1403" s="70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0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  <c r="AW1403" s="70"/>
      <c r="AX1403" s="70"/>
    </row>
    <row r="1404" spans="10:50" x14ac:dyDescent="0.5">
      <c r="J1404" s="70"/>
      <c r="K1404" s="70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70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  <c r="AW1404" s="70"/>
      <c r="AX1404" s="70"/>
    </row>
    <row r="1405" spans="10:50" x14ac:dyDescent="0.5">
      <c r="J1405" s="70"/>
      <c r="K1405" s="70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  <c r="AX1405" s="70"/>
    </row>
    <row r="1406" spans="10:50" x14ac:dyDescent="0.5">
      <c r="J1406" s="70"/>
      <c r="K1406" s="70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0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  <c r="AU1406" s="70"/>
      <c r="AV1406" s="70"/>
      <c r="AW1406" s="70"/>
      <c r="AX1406" s="70"/>
    </row>
    <row r="1407" spans="10:50" x14ac:dyDescent="0.5">
      <c r="J1407" s="70"/>
      <c r="K1407" s="70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70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  <c r="AU1407" s="70"/>
      <c r="AV1407" s="70"/>
      <c r="AW1407" s="70"/>
      <c r="AX1407" s="70"/>
    </row>
    <row r="1408" spans="10:50" x14ac:dyDescent="0.5">
      <c r="J1408" s="70"/>
      <c r="K1408" s="70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70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  <c r="AU1408" s="70"/>
      <c r="AV1408" s="70"/>
      <c r="AW1408" s="70"/>
      <c r="AX1408" s="70"/>
    </row>
    <row r="1409" spans="10:50" x14ac:dyDescent="0.5">
      <c r="J1409" s="70"/>
      <c r="K1409" s="70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0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  <c r="AU1409" s="70"/>
      <c r="AV1409" s="70"/>
      <c r="AW1409" s="70"/>
      <c r="AX1409" s="70"/>
    </row>
    <row r="1410" spans="10:50" x14ac:dyDescent="0.5">
      <c r="J1410" s="70"/>
      <c r="K1410" s="70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70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  <c r="AU1410" s="70"/>
      <c r="AV1410" s="70"/>
      <c r="AW1410" s="70"/>
      <c r="AX1410" s="70"/>
    </row>
    <row r="1411" spans="10:50" x14ac:dyDescent="0.5">
      <c r="J1411" s="70"/>
      <c r="K1411" s="70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70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  <c r="AU1411" s="70"/>
      <c r="AV1411" s="70"/>
      <c r="AW1411" s="70"/>
      <c r="AX1411" s="70"/>
    </row>
    <row r="1412" spans="10:50" x14ac:dyDescent="0.5">
      <c r="J1412" s="70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  <c r="AV1412" s="70"/>
      <c r="AW1412" s="70"/>
      <c r="AX1412" s="70"/>
    </row>
    <row r="1413" spans="10:50" x14ac:dyDescent="0.5">
      <c r="J1413" s="70"/>
      <c r="K1413" s="70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70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  <c r="AW1413" s="70"/>
      <c r="AX1413" s="70"/>
    </row>
    <row r="1414" spans="10:50" x14ac:dyDescent="0.5">
      <c r="J1414" s="70"/>
      <c r="K1414" s="70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</row>
    <row r="1415" spans="10:50" x14ac:dyDescent="0.5"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</row>
    <row r="1416" spans="10:50" x14ac:dyDescent="0.5">
      <c r="J1416" s="70"/>
      <c r="K1416" s="70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</row>
    <row r="1417" spans="10:50" x14ac:dyDescent="0.5">
      <c r="J1417" s="70"/>
      <c r="K1417" s="70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70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  <c r="AU1417" s="70"/>
      <c r="AV1417" s="70"/>
      <c r="AW1417" s="70"/>
      <c r="AX1417" s="70"/>
    </row>
    <row r="1418" spans="10:50" x14ac:dyDescent="0.5"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  <c r="AU1418" s="70"/>
      <c r="AV1418" s="70"/>
      <c r="AW1418" s="70"/>
      <c r="AX1418" s="70"/>
    </row>
    <row r="1419" spans="10:50" x14ac:dyDescent="0.5">
      <c r="J1419" s="70"/>
      <c r="K1419" s="70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70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  <c r="AU1419" s="70"/>
      <c r="AV1419" s="70"/>
      <c r="AW1419" s="70"/>
      <c r="AX1419" s="70"/>
    </row>
    <row r="1420" spans="10:50" x14ac:dyDescent="0.5">
      <c r="J1420" s="70"/>
      <c r="K1420" s="70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70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  <c r="AX1420" s="70"/>
    </row>
    <row r="1421" spans="10:50" x14ac:dyDescent="0.5">
      <c r="J1421" s="70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</row>
    <row r="1422" spans="10:50" x14ac:dyDescent="0.5">
      <c r="J1422" s="70"/>
      <c r="K1422" s="70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</row>
    <row r="1423" spans="10:50" x14ac:dyDescent="0.5">
      <c r="J1423" s="70"/>
      <c r="K1423" s="70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  <c r="AV1423" s="70"/>
      <c r="AW1423" s="70"/>
      <c r="AX1423" s="70"/>
    </row>
    <row r="1424" spans="10:50" x14ac:dyDescent="0.5">
      <c r="J1424" s="70"/>
      <c r="K1424" s="70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  <c r="AV1424" s="70"/>
      <c r="AW1424" s="70"/>
      <c r="AX1424" s="70"/>
    </row>
    <row r="1425" spans="10:50" x14ac:dyDescent="0.5">
      <c r="J1425" s="70"/>
      <c r="K1425" s="70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  <c r="AV1425" s="70"/>
      <c r="AW1425" s="70"/>
      <c r="AX1425" s="70"/>
    </row>
    <row r="1426" spans="10:50" x14ac:dyDescent="0.5">
      <c r="J1426" s="70"/>
      <c r="K1426" s="70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  <c r="AU1426" s="70"/>
      <c r="AV1426" s="70"/>
      <c r="AW1426" s="70"/>
      <c r="AX1426" s="70"/>
    </row>
    <row r="1427" spans="10:50" x14ac:dyDescent="0.5">
      <c r="J1427" s="70"/>
      <c r="K1427" s="70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0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  <c r="AU1427" s="70"/>
      <c r="AV1427" s="70"/>
      <c r="AW1427" s="70"/>
      <c r="AX1427" s="70"/>
    </row>
    <row r="1428" spans="10:50" x14ac:dyDescent="0.5">
      <c r="J1428" s="70"/>
      <c r="K1428" s="70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70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  <c r="AU1428" s="70"/>
      <c r="AV1428" s="70"/>
      <c r="AW1428" s="70"/>
      <c r="AX1428" s="70"/>
    </row>
    <row r="1429" spans="10:50" x14ac:dyDescent="0.5">
      <c r="J1429" s="70"/>
      <c r="K1429" s="70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  <c r="AV1429" s="70"/>
      <c r="AW1429" s="70"/>
      <c r="AX1429" s="70"/>
    </row>
    <row r="1430" spans="10:50" x14ac:dyDescent="0.5">
      <c r="J1430" s="70"/>
      <c r="K1430" s="70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70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  <c r="AU1430" s="70"/>
      <c r="AV1430" s="70"/>
      <c r="AW1430" s="70"/>
      <c r="AX1430" s="70"/>
    </row>
    <row r="1431" spans="10:50" x14ac:dyDescent="0.5">
      <c r="J1431" s="70"/>
      <c r="K1431" s="70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70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  <c r="AU1431" s="70"/>
      <c r="AV1431" s="70"/>
      <c r="AW1431" s="70"/>
      <c r="AX1431" s="70"/>
    </row>
    <row r="1432" spans="10:50" x14ac:dyDescent="0.5">
      <c r="J1432" s="70"/>
      <c r="K1432" s="70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70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  <c r="AW1432" s="70"/>
      <c r="AX1432" s="70"/>
    </row>
    <row r="1433" spans="10:50" x14ac:dyDescent="0.5">
      <c r="J1433" s="70"/>
      <c r="K1433" s="70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70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  <c r="AW1433" s="70"/>
      <c r="AX1433" s="70"/>
    </row>
    <row r="1434" spans="10:50" x14ac:dyDescent="0.5">
      <c r="J1434" s="70"/>
      <c r="K1434" s="70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  <c r="AX1434" s="70"/>
    </row>
    <row r="1435" spans="10:50" x14ac:dyDescent="0.5">
      <c r="J1435" s="70"/>
      <c r="K1435" s="70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70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  <c r="AU1435" s="70"/>
      <c r="AV1435" s="70"/>
      <c r="AW1435" s="70"/>
      <c r="AX1435" s="70"/>
    </row>
    <row r="1436" spans="10:50" x14ac:dyDescent="0.5">
      <c r="J1436" s="70"/>
      <c r="K1436" s="70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70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  <c r="AU1436" s="70"/>
      <c r="AV1436" s="70"/>
      <c r="AW1436" s="70"/>
      <c r="AX1436" s="70"/>
    </row>
    <row r="1437" spans="10:50" x14ac:dyDescent="0.5">
      <c r="J1437" s="70"/>
      <c r="K1437" s="70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  <c r="AU1437" s="70"/>
      <c r="AV1437" s="70"/>
      <c r="AW1437" s="70"/>
      <c r="AX1437" s="70"/>
    </row>
    <row r="1438" spans="10:50" x14ac:dyDescent="0.5"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  <c r="AV1438" s="70"/>
      <c r="AW1438" s="70"/>
      <c r="AX1438" s="70"/>
    </row>
    <row r="1439" spans="10:50" x14ac:dyDescent="0.5">
      <c r="J1439" s="70"/>
      <c r="K1439" s="70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70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  <c r="AU1439" s="70"/>
      <c r="AV1439" s="70"/>
      <c r="AW1439" s="70"/>
      <c r="AX1439" s="70"/>
    </row>
    <row r="1440" spans="10:50" x14ac:dyDescent="0.5">
      <c r="J1440" s="70"/>
      <c r="K1440" s="70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70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  <c r="AU1440" s="70"/>
      <c r="AV1440" s="70"/>
      <c r="AW1440" s="70"/>
      <c r="AX1440" s="70"/>
    </row>
    <row r="1441" spans="10:50" x14ac:dyDescent="0.5">
      <c r="J1441" s="70"/>
      <c r="K1441" s="70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70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  <c r="AU1441" s="70"/>
      <c r="AV1441" s="70"/>
      <c r="AW1441" s="70"/>
      <c r="AX1441" s="70"/>
    </row>
    <row r="1442" spans="10:50" x14ac:dyDescent="0.5">
      <c r="J1442" s="70"/>
      <c r="K1442" s="70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70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  <c r="AW1442" s="70"/>
      <c r="AX1442" s="70"/>
    </row>
    <row r="1443" spans="10:50" x14ac:dyDescent="0.5">
      <c r="J1443" s="70"/>
      <c r="K1443" s="70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</row>
    <row r="1444" spans="10:50" x14ac:dyDescent="0.5">
      <c r="J1444" s="70"/>
      <c r="K1444" s="70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</row>
    <row r="1445" spans="10:50" x14ac:dyDescent="0.5">
      <c r="J1445" s="70"/>
      <c r="K1445" s="70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</row>
    <row r="1446" spans="10:50" x14ac:dyDescent="0.5">
      <c r="J1446" s="70"/>
      <c r="K1446" s="70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  <c r="AW1446" s="70"/>
      <c r="AX1446" s="70"/>
    </row>
    <row r="1447" spans="10:50" x14ac:dyDescent="0.5">
      <c r="J1447" s="70"/>
      <c r="K1447" s="70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70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  <c r="AU1447" s="70"/>
      <c r="AV1447" s="70"/>
      <c r="AW1447" s="70"/>
      <c r="AX1447" s="70"/>
    </row>
    <row r="1448" spans="10:50" x14ac:dyDescent="0.5">
      <c r="J1448" s="70"/>
      <c r="K1448" s="70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70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  <c r="AU1448" s="70"/>
      <c r="AV1448" s="70"/>
      <c r="AW1448" s="70"/>
      <c r="AX1448" s="70"/>
    </row>
    <row r="1449" spans="10:50" x14ac:dyDescent="0.5">
      <c r="J1449" s="70"/>
      <c r="K1449" s="70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70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  <c r="AX1449" s="70"/>
    </row>
    <row r="1450" spans="10:50" x14ac:dyDescent="0.5">
      <c r="J1450" s="70"/>
      <c r="K1450" s="70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70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  <c r="AX1450" s="70"/>
    </row>
    <row r="1451" spans="10:50" x14ac:dyDescent="0.5">
      <c r="J1451" s="70"/>
      <c r="K1451" s="70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0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  <c r="AX1451" s="70"/>
    </row>
    <row r="1452" spans="10:50" x14ac:dyDescent="0.5">
      <c r="J1452" s="70"/>
      <c r="K1452" s="70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70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  <c r="AV1452" s="70"/>
      <c r="AW1452" s="70"/>
      <c r="AX1452" s="70"/>
    </row>
    <row r="1453" spans="10:50" x14ac:dyDescent="0.5">
      <c r="J1453" s="70"/>
      <c r="K1453" s="70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70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  <c r="AV1453" s="70"/>
      <c r="AW1453" s="70"/>
      <c r="AX1453" s="70"/>
    </row>
    <row r="1454" spans="10:50" x14ac:dyDescent="0.5">
      <c r="J1454" s="70"/>
      <c r="K1454" s="70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0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  <c r="AV1454" s="70"/>
      <c r="AW1454" s="70"/>
      <c r="AX1454" s="70"/>
    </row>
    <row r="1455" spans="10:50" x14ac:dyDescent="0.5">
      <c r="J1455" s="70"/>
      <c r="K1455" s="70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70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  <c r="AU1455" s="70"/>
      <c r="AV1455" s="70"/>
      <c r="AW1455" s="70"/>
      <c r="AX1455" s="70"/>
    </row>
    <row r="1456" spans="10:50" x14ac:dyDescent="0.5">
      <c r="J1456" s="70"/>
      <c r="K1456" s="70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70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  <c r="AU1456" s="70"/>
      <c r="AV1456" s="70"/>
      <c r="AW1456" s="70"/>
      <c r="AX1456" s="70"/>
    </row>
    <row r="1457" spans="10:50" x14ac:dyDescent="0.5">
      <c r="J1457" s="70"/>
      <c r="K1457" s="70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0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  <c r="AU1457" s="70"/>
      <c r="AV1457" s="70"/>
      <c r="AW1457" s="70"/>
      <c r="AX1457" s="70"/>
    </row>
    <row r="1458" spans="10:50" x14ac:dyDescent="0.5">
      <c r="J1458" s="70"/>
      <c r="K1458" s="70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70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  <c r="AU1458" s="70"/>
      <c r="AV1458" s="70"/>
      <c r="AW1458" s="70"/>
      <c r="AX1458" s="70"/>
    </row>
    <row r="1459" spans="10:50" x14ac:dyDescent="0.5">
      <c r="J1459" s="70"/>
      <c r="K1459" s="70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70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  <c r="AU1459" s="70"/>
      <c r="AV1459" s="70"/>
      <c r="AW1459" s="70"/>
      <c r="AX1459" s="70"/>
    </row>
    <row r="1460" spans="10:50" x14ac:dyDescent="0.5">
      <c r="J1460" s="70"/>
      <c r="K1460" s="70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0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  <c r="AU1460" s="70"/>
      <c r="AV1460" s="70"/>
      <c r="AW1460" s="70"/>
      <c r="AX1460" s="70"/>
    </row>
    <row r="1461" spans="10:50" x14ac:dyDescent="0.5">
      <c r="J1461" s="70"/>
      <c r="K1461" s="70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70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  <c r="AV1461" s="70"/>
      <c r="AW1461" s="70"/>
      <c r="AX1461" s="70"/>
    </row>
    <row r="1462" spans="10:50" x14ac:dyDescent="0.5">
      <c r="J1462" s="70"/>
      <c r="K1462" s="70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  <c r="AV1462" s="70"/>
      <c r="AW1462" s="70"/>
      <c r="AX1462" s="70"/>
    </row>
    <row r="1463" spans="10:50" x14ac:dyDescent="0.5"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  <c r="AV1463" s="70"/>
      <c r="AW1463" s="70"/>
      <c r="AX1463" s="70"/>
    </row>
    <row r="1464" spans="10:50" x14ac:dyDescent="0.5">
      <c r="J1464" s="70"/>
      <c r="K1464" s="70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  <c r="AP1464" s="70"/>
      <c r="AQ1464" s="70"/>
      <c r="AR1464" s="70"/>
      <c r="AS1464" s="70"/>
      <c r="AT1464" s="70"/>
      <c r="AU1464" s="70"/>
      <c r="AV1464" s="70"/>
      <c r="AW1464" s="70"/>
      <c r="AX1464" s="70"/>
    </row>
    <row r="1465" spans="10:50" x14ac:dyDescent="0.5">
      <c r="J1465" s="70"/>
      <c r="K1465" s="70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  <c r="AU1465" s="70"/>
      <c r="AV1465" s="70"/>
      <c r="AW1465" s="70"/>
      <c r="AX1465" s="70"/>
    </row>
  </sheetData>
  <mergeCells count="6">
    <mergeCell ref="J2:AZ2"/>
    <mergeCell ref="J3:AZ3"/>
    <mergeCell ref="AY5:AY7"/>
    <mergeCell ref="AX5:AX7"/>
    <mergeCell ref="AI5:AT5"/>
    <mergeCell ref="W5:AC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TALA</cp:lastModifiedBy>
  <cp:lastPrinted>2017-05-04T12:25:46Z</cp:lastPrinted>
  <dcterms:created xsi:type="dcterms:W3CDTF">1996-10-14T23:33:28Z</dcterms:created>
  <dcterms:modified xsi:type="dcterms:W3CDTF">2021-01-10T13:20:36Z</dcterms:modified>
</cp:coreProperties>
</file>